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codeName="ЭтаКнига"/>
  <bookViews>
    <workbookView xWindow="0" yWindow="0" windowWidth="20730" windowHeight="9045" tabRatio="609" firstSheet="1" activeTab="1"/>
  </bookViews>
  <sheets>
    <sheet name="Додаток 1 (форма плану)" sheetId="1" state="hidden" r:id="rId1"/>
    <sheet name="фін звіт" sheetId="6" r:id="rId2"/>
  </sheets>
  <definedNames>
    <definedName name="_xlnm.Print_Area" localSheetId="1">'фін звіт'!$A$1:$F$119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16" i="6" l="1"/>
  <c r="I124" i="1"/>
  <c r="I125" i="1" s="1"/>
  <c r="C107" i="6"/>
  <c r="C105" i="6"/>
  <c r="C106" i="6"/>
  <c r="C109" i="6"/>
  <c r="C104" i="6"/>
  <c r="C94" i="6"/>
  <c r="C95" i="6"/>
  <c r="C96" i="6"/>
  <c r="C93" i="6"/>
  <c r="C80" i="6"/>
  <c r="C81" i="6"/>
  <c r="C83" i="6"/>
  <c r="C84" i="6"/>
  <c r="C85" i="6"/>
  <c r="C86" i="6"/>
  <c r="C87" i="6"/>
  <c r="C88" i="6"/>
  <c r="C89" i="6"/>
  <c r="C90" i="6"/>
  <c r="C91" i="6"/>
  <c r="C79" i="6"/>
  <c r="C76" i="6"/>
  <c r="C75" i="6"/>
  <c r="C74" i="6"/>
  <c r="C73" i="6"/>
  <c r="C71" i="6"/>
  <c r="C70" i="6"/>
  <c r="C69" i="6"/>
  <c r="C66" i="6"/>
  <c r="C65" i="6"/>
  <c r="C64" i="6"/>
  <c r="C63" i="6"/>
  <c r="C61" i="6"/>
  <c r="C60" i="6"/>
  <c r="C59" i="6"/>
  <c r="C57" i="6"/>
  <c r="C58" i="6"/>
  <c r="C56" i="6"/>
  <c r="C55" i="6"/>
  <c r="C54" i="6"/>
  <c r="C53" i="6"/>
  <c r="C52" i="6"/>
  <c r="C51" i="6"/>
  <c r="C50" i="6"/>
  <c r="C47" i="6"/>
  <c r="C46" i="6"/>
  <c r="C45" i="6"/>
  <c r="C44" i="6"/>
  <c r="C42" i="6"/>
  <c r="C41" i="6"/>
  <c r="C40" i="6"/>
  <c r="C39" i="6"/>
  <c r="C38" i="6"/>
  <c r="C37" i="6"/>
  <c r="C36" i="6"/>
  <c r="C35" i="6"/>
  <c r="C34" i="6"/>
  <c r="C33" i="6"/>
  <c r="C32" i="6"/>
  <c r="C31" i="6"/>
  <c r="C25" i="6"/>
  <c r="I31" i="1"/>
  <c r="K27" i="1"/>
  <c r="C26" i="6"/>
  <c r="C24" i="6"/>
  <c r="C23" i="6"/>
  <c r="C22" i="6"/>
  <c r="C21" i="6"/>
  <c r="C20" i="6"/>
  <c r="C18" i="6"/>
  <c r="C17" i="6"/>
  <c r="C15" i="6"/>
  <c r="C14" i="6"/>
  <c r="C12" i="6"/>
  <c r="K117" i="1"/>
  <c r="K118" i="1"/>
  <c r="K116" i="1"/>
  <c r="K119" i="1" l="1"/>
  <c r="G120" i="1"/>
  <c r="K24" i="1" l="1"/>
  <c r="K32" i="1"/>
  <c r="K33" i="1"/>
  <c r="K34" i="1"/>
  <c r="K36" i="1"/>
  <c r="K38" i="1"/>
  <c r="K37" i="1"/>
  <c r="K107" i="1" l="1"/>
  <c r="K46" i="1"/>
  <c r="K51" i="1"/>
  <c r="K49" i="1"/>
  <c r="K48" i="1"/>
  <c r="K45" i="1"/>
  <c r="K44" i="1"/>
  <c r="M119" i="1" l="1"/>
  <c r="M117" i="1"/>
  <c r="F76" i="1"/>
  <c r="F77" i="1"/>
  <c r="F78" i="1"/>
  <c r="F75" i="1"/>
  <c r="D108" i="6" l="1"/>
  <c r="H109" i="1"/>
  <c r="C97" i="6" s="1"/>
  <c r="H94" i="1"/>
  <c r="C82" i="6" l="1"/>
  <c r="K47" i="1"/>
  <c r="C112" i="6"/>
  <c r="C113" i="6" s="1"/>
  <c r="C43" i="6"/>
  <c r="G90" i="1" l="1"/>
  <c r="D78" i="6"/>
  <c r="D19" i="6"/>
  <c r="F36" i="1"/>
  <c r="F33" i="1"/>
  <c r="F34" i="1"/>
  <c r="F35" i="1"/>
  <c r="F37" i="1"/>
  <c r="F38" i="1"/>
  <c r="F32" i="1"/>
  <c r="J120" i="1" l="1"/>
  <c r="H120" i="1"/>
  <c r="I120" i="1"/>
  <c r="I122" i="1" s="1"/>
  <c r="F106" i="6"/>
  <c r="E106" i="6"/>
  <c r="E109" i="6"/>
  <c r="E94" i="6"/>
  <c r="E95" i="6"/>
  <c r="E96" i="6"/>
  <c r="E105" i="6"/>
  <c r="E104" i="6"/>
  <c r="E97" i="6"/>
  <c r="E93" i="6"/>
  <c r="E91" i="6"/>
  <c r="F117" i="1"/>
  <c r="F118" i="1"/>
  <c r="F119" i="1"/>
  <c r="F121" i="1"/>
  <c r="F116" i="1"/>
  <c r="F30" i="1"/>
  <c r="F29" i="1"/>
  <c r="F27" i="1"/>
  <c r="F26" i="1"/>
  <c r="F120" i="1" l="1"/>
  <c r="C108" i="6"/>
  <c r="E108" i="6" s="1"/>
  <c r="K120" i="1"/>
  <c r="F25" i="1"/>
  <c r="E107" i="6"/>
  <c r="F104" i="6"/>
  <c r="F106" i="1"/>
  <c r="F107" i="1"/>
  <c r="F108" i="1"/>
  <c r="F109" i="1"/>
  <c r="F105" i="1"/>
  <c r="F92" i="1"/>
  <c r="F93" i="1"/>
  <c r="F94" i="1"/>
  <c r="F95" i="1"/>
  <c r="F96" i="1"/>
  <c r="F97" i="1"/>
  <c r="F98" i="1"/>
  <c r="F99" i="1"/>
  <c r="F100" i="1"/>
  <c r="F101" i="1"/>
  <c r="F102" i="1"/>
  <c r="F103" i="1"/>
  <c r="F91" i="1"/>
  <c r="F57" i="1"/>
  <c r="F58" i="1"/>
  <c r="F59" i="1"/>
  <c r="F56" i="1"/>
  <c r="F44" i="1"/>
  <c r="F45" i="1"/>
  <c r="F46" i="1"/>
  <c r="F47" i="1"/>
  <c r="F48" i="1"/>
  <c r="F49" i="1"/>
  <c r="F50" i="1"/>
  <c r="F51" i="1"/>
  <c r="F52" i="1"/>
  <c r="F53" i="1"/>
  <c r="K72" i="1" s="1"/>
  <c r="F54" i="1"/>
  <c r="F43" i="1"/>
  <c r="F63" i="1"/>
  <c r="F64" i="1"/>
  <c r="F65" i="1"/>
  <c r="F66" i="1"/>
  <c r="F67" i="1"/>
  <c r="F68" i="1"/>
  <c r="F69" i="1"/>
  <c r="F70" i="1"/>
  <c r="F71" i="1"/>
  <c r="F72" i="1"/>
  <c r="F73" i="1"/>
  <c r="F62" i="1"/>
  <c r="F124" i="1" l="1"/>
  <c r="F90" i="1"/>
  <c r="C19" i="6" l="1"/>
  <c r="C78" i="6" l="1"/>
  <c r="F90" i="6"/>
  <c r="E90" i="6"/>
  <c r="F26" i="6"/>
  <c r="E26" i="6"/>
  <c r="E25" i="6"/>
  <c r="C122" i="1"/>
  <c r="D90" i="1"/>
  <c r="E90" i="1"/>
  <c r="H90" i="1"/>
  <c r="I90" i="1"/>
  <c r="J90" i="1"/>
  <c r="C90" i="1"/>
  <c r="D31" i="1"/>
  <c r="E31" i="1"/>
  <c r="F31" i="1"/>
  <c r="G31" i="1"/>
  <c r="H31" i="1"/>
  <c r="J31" i="1"/>
  <c r="C31" i="1"/>
  <c r="K31" i="1" l="1"/>
  <c r="F109" i="6" l="1"/>
  <c r="F108" i="6"/>
  <c r="F107" i="6"/>
  <c r="F105" i="6"/>
  <c r="F97" i="6"/>
  <c r="F96" i="6"/>
  <c r="F95" i="6"/>
  <c r="F94" i="6"/>
  <c r="F93" i="6"/>
  <c r="F91" i="6"/>
  <c r="F89" i="6"/>
  <c r="F88" i="6"/>
  <c r="F87" i="6"/>
  <c r="F86" i="6"/>
  <c r="F85" i="6"/>
  <c r="F84" i="6"/>
  <c r="F83" i="6"/>
  <c r="F82" i="6"/>
  <c r="F81" i="6"/>
  <c r="F80" i="6"/>
  <c r="F79" i="6"/>
  <c r="F76" i="6"/>
  <c r="F75" i="6"/>
  <c r="F74" i="6"/>
  <c r="F73" i="6"/>
  <c r="F71" i="6"/>
  <c r="F70" i="6"/>
  <c r="F69" i="6"/>
  <c r="F66" i="6"/>
  <c r="F65" i="6"/>
  <c r="F64" i="6"/>
  <c r="F63" i="6"/>
  <c r="F61" i="6"/>
  <c r="F60" i="6"/>
  <c r="F59" i="6"/>
  <c r="F58" i="6"/>
  <c r="F57" i="6"/>
  <c r="F56" i="6"/>
  <c r="F55" i="6"/>
  <c r="F54" i="6"/>
  <c r="F53" i="6"/>
  <c r="F52" i="6"/>
  <c r="F51" i="6"/>
  <c r="F50" i="6"/>
  <c r="F47" i="6"/>
  <c r="F46" i="6"/>
  <c r="F45" i="6"/>
  <c r="F44" i="6"/>
  <c r="F42" i="6"/>
  <c r="F41" i="6"/>
  <c r="F40" i="6"/>
  <c r="F39" i="6"/>
  <c r="F38" i="6"/>
  <c r="F37" i="6"/>
  <c r="F36" i="6"/>
  <c r="F35" i="6"/>
  <c r="F34" i="6"/>
  <c r="F33" i="6"/>
  <c r="F32" i="6"/>
  <c r="F31" i="6"/>
  <c r="F25" i="6"/>
  <c r="F24" i="6"/>
  <c r="F23" i="6"/>
  <c r="F22" i="6"/>
  <c r="F21" i="6"/>
  <c r="F20" i="6"/>
  <c r="F18" i="6"/>
  <c r="F17" i="6"/>
  <c r="F15" i="6"/>
  <c r="F14" i="6"/>
  <c r="F12" i="6"/>
  <c r="E89" i="6"/>
  <c r="E88" i="6"/>
  <c r="E87" i="6"/>
  <c r="E86" i="6"/>
  <c r="E85" i="6"/>
  <c r="E84" i="6"/>
  <c r="E83" i="6"/>
  <c r="E82" i="6"/>
  <c r="E81" i="6"/>
  <c r="E80" i="6"/>
  <c r="E79" i="6"/>
  <c r="E76" i="6"/>
  <c r="E75" i="6"/>
  <c r="E74" i="6"/>
  <c r="E73" i="6"/>
  <c r="E71" i="6"/>
  <c r="E70" i="6"/>
  <c r="E69" i="6"/>
  <c r="E66" i="6"/>
  <c r="E65" i="6"/>
  <c r="E64" i="6"/>
  <c r="E63" i="6"/>
  <c r="E61" i="6"/>
  <c r="E60" i="6"/>
  <c r="E59" i="6"/>
  <c r="E58" i="6"/>
  <c r="E57" i="6"/>
  <c r="E56" i="6"/>
  <c r="E55" i="6"/>
  <c r="E54" i="6"/>
  <c r="E53" i="6"/>
  <c r="E52" i="6"/>
  <c r="E51" i="6"/>
  <c r="E50" i="6"/>
  <c r="E47" i="6"/>
  <c r="E46" i="6"/>
  <c r="E45" i="6"/>
  <c r="E44" i="6"/>
  <c r="E42" i="6"/>
  <c r="E41" i="6"/>
  <c r="E40" i="6"/>
  <c r="E39" i="6"/>
  <c r="E38" i="6"/>
  <c r="E37" i="6"/>
  <c r="E36" i="6"/>
  <c r="E35" i="6"/>
  <c r="E34" i="6"/>
  <c r="E33" i="6"/>
  <c r="E32" i="6"/>
  <c r="E31" i="6"/>
  <c r="E24" i="6"/>
  <c r="E23" i="6"/>
  <c r="E22" i="6"/>
  <c r="E21" i="6"/>
  <c r="E20" i="6"/>
  <c r="E18" i="6"/>
  <c r="E17" i="6"/>
  <c r="E15" i="6"/>
  <c r="E14" i="6"/>
  <c r="E12" i="6"/>
  <c r="D13" i="6"/>
  <c r="D112" i="6"/>
  <c r="D113" i="6" s="1"/>
  <c r="D110" i="6"/>
  <c r="C110" i="6"/>
  <c r="B94" i="6"/>
  <c r="B95" i="6" s="1"/>
  <c r="B96" i="6" s="1"/>
  <c r="D92" i="6"/>
  <c r="C92" i="6"/>
  <c r="B92" i="6"/>
  <c r="B80" i="6"/>
  <c r="B81" i="6" s="1"/>
  <c r="B82" i="6" s="1"/>
  <c r="B83" i="6" s="1"/>
  <c r="B84" i="6" s="1"/>
  <c r="B85" i="6" s="1"/>
  <c r="B86" i="6" s="1"/>
  <c r="B87" i="6" s="1"/>
  <c r="B88" i="6" s="1"/>
  <c r="B89" i="6" s="1"/>
  <c r="B74" i="6"/>
  <c r="B75" i="6" s="1"/>
  <c r="B76" i="6" s="1"/>
  <c r="D72" i="6"/>
  <c r="C72" i="6"/>
  <c r="B70" i="6"/>
  <c r="D68" i="6"/>
  <c r="C68" i="6"/>
  <c r="B68" i="6"/>
  <c r="B78" i="6" s="1"/>
  <c r="B64" i="6"/>
  <c r="B65" i="6" s="1"/>
  <c r="B66" i="6" s="1"/>
  <c r="D62" i="6"/>
  <c r="C62" i="6"/>
  <c r="B51" i="6"/>
  <c r="B52" i="6" s="1"/>
  <c r="B53" i="6" s="1"/>
  <c r="B54" i="6" s="1"/>
  <c r="B55" i="6" s="1"/>
  <c r="B56" i="6" s="1"/>
  <c r="B57" i="6" s="1"/>
  <c r="B58" i="6" s="1"/>
  <c r="B59" i="6" s="1"/>
  <c r="B60" i="6" s="1"/>
  <c r="B61" i="6" s="1"/>
  <c r="D49" i="6"/>
  <c r="C49" i="6"/>
  <c r="D43" i="6"/>
  <c r="B40" i="6"/>
  <c r="B41" i="6" s="1"/>
  <c r="B42" i="6" s="1"/>
  <c r="D30" i="6"/>
  <c r="C30" i="6"/>
  <c r="D16" i="6"/>
  <c r="C16" i="6"/>
  <c r="C13" i="6"/>
  <c r="D27" i="6" l="1"/>
  <c r="C48" i="6"/>
  <c r="E92" i="6"/>
  <c r="E112" i="6"/>
  <c r="E113" i="6" s="1"/>
  <c r="E13" i="6"/>
  <c r="E110" i="6"/>
  <c r="D77" i="6"/>
  <c r="E72" i="6"/>
  <c r="E62" i="6"/>
  <c r="F72" i="6"/>
  <c r="F49" i="6"/>
  <c r="E16" i="6"/>
  <c r="E30" i="6"/>
  <c r="F43" i="6"/>
  <c r="E49" i="6"/>
  <c r="C67" i="6"/>
  <c r="E78" i="6"/>
  <c r="F110" i="6"/>
  <c r="E19" i="6"/>
  <c r="F30" i="6"/>
  <c r="F92" i="6"/>
  <c r="F16" i="6"/>
  <c r="C27" i="6"/>
  <c r="F19" i="6"/>
  <c r="E68" i="6"/>
  <c r="F13" i="6"/>
  <c r="F68" i="6"/>
  <c r="D67" i="6"/>
  <c r="D29" i="6"/>
  <c r="D48" i="6"/>
  <c r="F62" i="6"/>
  <c r="F78" i="6"/>
  <c r="C77" i="6"/>
  <c r="C29" i="6"/>
  <c r="E43" i="6"/>
  <c r="F112" i="6"/>
  <c r="D98" i="6" l="1"/>
  <c r="E29" i="6"/>
  <c r="F67" i="6"/>
  <c r="C98" i="6"/>
  <c r="F27" i="6"/>
  <c r="F77" i="6"/>
  <c r="E77" i="6"/>
  <c r="E48" i="6"/>
  <c r="F48" i="6"/>
  <c r="E27" i="6"/>
  <c r="F29" i="6"/>
  <c r="E67" i="6"/>
  <c r="C100" i="6" l="1"/>
  <c r="C101" i="6" s="1"/>
  <c r="F98" i="6"/>
  <c r="E98" i="6"/>
  <c r="E100" i="6" s="1"/>
  <c r="D100" i="6"/>
  <c r="F100" i="6" l="1"/>
  <c r="D101" i="6"/>
  <c r="F101" i="6" s="1"/>
  <c r="J124" i="1"/>
  <c r="H124" i="1"/>
  <c r="G124" i="1"/>
  <c r="F125" i="1"/>
  <c r="E124" i="1"/>
  <c r="D124" i="1"/>
  <c r="C124" i="1"/>
  <c r="C125" i="1" s="1"/>
  <c r="J80" i="1"/>
  <c r="I80" i="1"/>
  <c r="H80" i="1"/>
  <c r="G80" i="1"/>
  <c r="F80" i="1"/>
  <c r="E80" i="1"/>
  <c r="D80" i="1"/>
  <c r="C80" i="1"/>
  <c r="B52" i="1"/>
  <c r="B53" i="1" s="1"/>
  <c r="B54" i="1" s="1"/>
  <c r="J42" i="1"/>
  <c r="I42" i="1"/>
  <c r="H42" i="1"/>
  <c r="G42" i="1"/>
  <c r="F42" i="1"/>
  <c r="E42" i="1"/>
  <c r="D42" i="1"/>
  <c r="C42" i="1"/>
  <c r="J61" i="1"/>
  <c r="I61" i="1"/>
  <c r="H61" i="1"/>
  <c r="G61" i="1"/>
  <c r="F61" i="1"/>
  <c r="E61" i="1"/>
  <c r="D61" i="1"/>
  <c r="C61" i="1"/>
  <c r="E101" i="6" l="1"/>
  <c r="G125" i="1" l="1"/>
  <c r="H125" i="1"/>
  <c r="J125" i="1"/>
  <c r="D125" i="1"/>
  <c r="E125" i="1"/>
  <c r="D122" i="1"/>
  <c r="E122" i="1"/>
  <c r="F122" i="1"/>
  <c r="G122" i="1"/>
  <c r="H122" i="1"/>
  <c r="J122" i="1"/>
  <c r="D104" i="1"/>
  <c r="D89" i="1" s="1"/>
  <c r="E104" i="1"/>
  <c r="E89" i="1" s="1"/>
  <c r="F104" i="1"/>
  <c r="F89" i="1" s="1"/>
  <c r="G104" i="1"/>
  <c r="G89" i="1" s="1"/>
  <c r="H104" i="1"/>
  <c r="H89" i="1" s="1"/>
  <c r="I104" i="1"/>
  <c r="I89" i="1" s="1"/>
  <c r="J104" i="1"/>
  <c r="J89" i="1" s="1"/>
  <c r="C104" i="1"/>
  <c r="C89" i="1" s="1"/>
  <c r="D84" i="1"/>
  <c r="D79" i="1" s="1"/>
  <c r="E84" i="1"/>
  <c r="E79" i="1" s="1"/>
  <c r="F84" i="1"/>
  <c r="F79" i="1" s="1"/>
  <c r="G84" i="1"/>
  <c r="G79" i="1" s="1"/>
  <c r="H84" i="1"/>
  <c r="H79" i="1" s="1"/>
  <c r="I84" i="1"/>
  <c r="I79" i="1" s="1"/>
  <c r="J84" i="1"/>
  <c r="J79" i="1" s="1"/>
  <c r="C84" i="1"/>
  <c r="D74" i="1"/>
  <c r="D60" i="1" s="1"/>
  <c r="E74" i="1"/>
  <c r="E60" i="1" s="1"/>
  <c r="F74" i="1"/>
  <c r="F60" i="1" s="1"/>
  <c r="G74" i="1"/>
  <c r="G60" i="1" s="1"/>
  <c r="H74" i="1"/>
  <c r="H60" i="1" s="1"/>
  <c r="I74" i="1"/>
  <c r="I60" i="1" s="1"/>
  <c r="J74" i="1"/>
  <c r="J60" i="1" s="1"/>
  <c r="C74" i="1"/>
  <c r="C60" i="1" s="1"/>
  <c r="D55" i="1"/>
  <c r="D41" i="1" s="1"/>
  <c r="E55" i="1"/>
  <c r="E41" i="1" s="1"/>
  <c r="F55" i="1"/>
  <c r="F41" i="1" s="1"/>
  <c r="G55" i="1"/>
  <c r="G41" i="1" s="1"/>
  <c r="H55" i="1"/>
  <c r="H41" i="1" s="1"/>
  <c r="I55" i="1"/>
  <c r="I41" i="1" s="1"/>
  <c r="J55" i="1"/>
  <c r="J41" i="1" s="1"/>
  <c r="C55" i="1"/>
  <c r="D28" i="1"/>
  <c r="E28" i="1"/>
  <c r="F28" i="1"/>
  <c r="G28" i="1"/>
  <c r="H28" i="1"/>
  <c r="I28" i="1"/>
  <c r="J28" i="1"/>
  <c r="C28" i="1"/>
  <c r="D25" i="1"/>
  <c r="E25" i="1"/>
  <c r="G25" i="1"/>
  <c r="K26" i="1" s="1"/>
  <c r="H25" i="1"/>
  <c r="I25" i="1"/>
  <c r="I39" i="1" s="1"/>
  <c r="J25" i="1"/>
  <c r="C25" i="1"/>
  <c r="E39" i="1" l="1"/>
  <c r="D39" i="1"/>
  <c r="C39" i="1"/>
  <c r="J39" i="1"/>
  <c r="F24" i="1"/>
  <c r="F39" i="1" s="1"/>
  <c r="H39" i="1"/>
  <c r="G110" i="1"/>
  <c r="F110" i="1"/>
  <c r="E110" i="1"/>
  <c r="H110" i="1"/>
  <c r="I110" i="1"/>
  <c r="J110" i="1"/>
  <c r="D110" i="1"/>
  <c r="C79" i="1"/>
  <c r="C41" i="1"/>
  <c r="B106" i="1"/>
  <c r="B107" i="1" s="1"/>
  <c r="B108" i="1" s="1"/>
  <c r="B92" i="1"/>
  <c r="B93" i="1" s="1"/>
  <c r="B94" i="1" s="1"/>
  <c r="B95" i="1" s="1"/>
  <c r="B96" i="1" s="1"/>
  <c r="B97" i="1" s="1"/>
  <c r="B98" i="1" s="1"/>
  <c r="B99" i="1" s="1"/>
  <c r="B86" i="1"/>
  <c r="B87" i="1" s="1"/>
  <c r="B88" i="1" s="1"/>
  <c r="B82" i="1"/>
  <c r="B76" i="1"/>
  <c r="B77" i="1" s="1"/>
  <c r="B78" i="1" s="1"/>
  <c r="B63" i="1"/>
  <c r="B64" i="1" s="1"/>
  <c r="B65" i="1" s="1"/>
  <c r="B66" i="1" s="1"/>
  <c r="B67" i="1" s="1"/>
  <c r="B68" i="1" s="1"/>
  <c r="B69" i="1" s="1"/>
  <c r="B70" i="1" s="1"/>
  <c r="I112" i="1" l="1"/>
  <c r="I113" i="1" s="1"/>
  <c r="K110" i="1"/>
  <c r="D112" i="1"/>
  <c r="D113" i="1" s="1"/>
  <c r="E112" i="1"/>
  <c r="E113" i="1" s="1"/>
  <c r="C110" i="1"/>
  <c r="C112" i="1" s="1"/>
  <c r="C113" i="1" s="1"/>
  <c r="J112" i="1"/>
  <c r="J113" i="1" s="1"/>
  <c r="F112" i="1"/>
  <c r="F113" i="1" s="1"/>
  <c r="G39" i="1"/>
  <c r="H112" i="1"/>
  <c r="H113" i="1" s="1"/>
  <c r="B100" i="1"/>
  <c r="B101" i="1" s="1"/>
  <c r="B71" i="1"/>
  <c r="B72" i="1" s="1"/>
  <c r="B73" i="1" s="1"/>
  <c r="B104" i="1"/>
  <c r="B80" i="1"/>
  <c r="B90" i="1" s="1"/>
  <c r="G112" i="1" l="1"/>
  <c r="G113" i="1" s="1"/>
  <c r="K39" i="1"/>
  <c r="K113" i="1"/>
</calcChain>
</file>

<file path=xl/sharedStrings.xml><?xml version="1.0" encoding="utf-8"?>
<sst xmlns="http://schemas.openxmlformats.org/spreadsheetml/2006/main" count="298" uniqueCount="124">
  <si>
    <t>Код рядка</t>
  </si>
  <si>
    <t>податок на додану вартість</t>
  </si>
  <si>
    <t>військовий збір</t>
  </si>
  <si>
    <t>плата за землю</t>
  </si>
  <si>
    <t>податок на дохід фізичних осіб</t>
  </si>
  <si>
    <t xml:space="preserve">єдиний внесок на загальнообов'язкове державне соціальне страхування               </t>
  </si>
  <si>
    <t>Усього податків, зборів та платежів</t>
  </si>
  <si>
    <t>Показники </t>
  </si>
  <si>
    <t>1 </t>
  </si>
  <si>
    <t>2 </t>
  </si>
  <si>
    <t>(підпис)</t>
  </si>
  <si>
    <t>І</t>
  </si>
  <si>
    <t>ІІ</t>
  </si>
  <si>
    <t>ІІІ</t>
  </si>
  <si>
    <t>ІV</t>
  </si>
  <si>
    <t>Надходження (доходи) відповідно до укладених договорів з Національною службою здоров'я України</t>
  </si>
  <si>
    <t>Інші надходження (доходи), в тому числі:</t>
  </si>
  <si>
    <t>II. Видатки</t>
  </si>
  <si>
    <t>Видатки за рахунок надходжень відповідно до укладених договорів з Національною службою здоров'я України, в тому числі:</t>
  </si>
  <si>
    <t>поточні видатки:</t>
  </si>
  <si>
    <t>Видатки за рахунок інших надходжень, в тому числі:</t>
  </si>
  <si>
    <t>ІV. Обов'язкові платежі до бюджету:</t>
  </si>
  <si>
    <t>інші (розшифрувати)</t>
  </si>
  <si>
    <t>Штатна чисельність працівників</t>
  </si>
  <si>
    <t>Первісна вартість основних фондів</t>
  </si>
  <si>
    <t>У тому числі поквартально</t>
  </si>
  <si>
    <t>Плановий рік, усього  </t>
  </si>
  <si>
    <t xml:space="preserve">   плата за оренду майна </t>
  </si>
  <si>
    <t xml:space="preserve">   благодійні внески, гранти та дарунки </t>
  </si>
  <si>
    <t>УСЬОГО ВИДАТКИ</t>
  </si>
  <si>
    <t>Фінансовий результат, у тому числі:</t>
  </si>
  <si>
    <t xml:space="preserve">нерозподілені доходи </t>
  </si>
  <si>
    <t xml:space="preserve">резервний фонд </t>
  </si>
  <si>
    <t>Фонд заробітної плати</t>
  </si>
  <si>
    <t>Середня заробітна плата 1 працівника</t>
  </si>
  <si>
    <t>на 01.01.</t>
  </si>
  <si>
    <t>на 01.04</t>
  </si>
  <si>
    <t>на 01.07</t>
  </si>
  <si>
    <t>на 01.10</t>
  </si>
  <si>
    <t>1100</t>
  </si>
  <si>
    <t>1200</t>
  </si>
  <si>
    <t>1210</t>
  </si>
  <si>
    <t>1220</t>
  </si>
  <si>
    <t>1300</t>
  </si>
  <si>
    <t>1310</t>
  </si>
  <si>
    <t>1320</t>
  </si>
  <si>
    <t>1400</t>
  </si>
  <si>
    <t>V. Додаткова інформація</t>
  </si>
  <si>
    <t>Прогноз на поточний рік</t>
  </si>
  <si>
    <t>(назва підприємства)</t>
  </si>
  <si>
    <t>ФІНАНСОВИЙ ПЛАН КОМУНАЛЬНОГО НЕКОМЕРЦІЙНОГО ПІДПРИЄМСТВА</t>
  </si>
  <si>
    <t>капітальні видатки:</t>
  </si>
  <si>
    <t xml:space="preserve">                  (П.І.Б.)</t>
  </si>
  <si>
    <t>оплата праці</t>
  </si>
  <si>
    <t>нарахування на оплату праці</t>
  </si>
  <si>
    <t>предмети, матеріали, обладнання та інвентар</t>
  </si>
  <si>
    <t>медикаменти та перев'язувальні матеріали</t>
  </si>
  <si>
    <t>продукти харчування</t>
  </si>
  <si>
    <t>оплата інших послуг (крім комунальних)</t>
  </si>
  <si>
    <t>оплата комунальних послуг та енергоносіїв</t>
  </si>
  <si>
    <t xml:space="preserve">видатки на відрядження </t>
  </si>
  <si>
    <t xml:space="preserve">окремі заходи по реалізації державних (регіональних) програм, не віднесені до заходів розвитку </t>
  </si>
  <si>
    <t>виплата пенсій і допомоги</t>
  </si>
  <si>
    <t>інші виплати населенню</t>
  </si>
  <si>
    <t>інші поточні видатки</t>
  </si>
  <si>
    <t>придбання обладнання і предметів довгострокового користування</t>
  </si>
  <si>
    <t>капітальний ремонт</t>
  </si>
  <si>
    <t>реконструкція</t>
  </si>
  <si>
    <t>інше (розшифрувати)</t>
  </si>
  <si>
    <r>
      <t>I. Надходження (доходи)</t>
    </r>
    <r>
      <rPr>
        <sz val="12"/>
        <rFont val="Times New Roman"/>
        <family val="1"/>
        <charset val="204"/>
      </rPr>
      <t> </t>
    </r>
  </si>
  <si>
    <r>
      <t>Усього надходження (доходи)</t>
    </r>
    <r>
      <rPr>
        <sz val="12"/>
        <rFont val="Times New Roman"/>
        <family val="1"/>
        <charset val="204"/>
      </rPr>
      <t> </t>
    </r>
  </si>
  <si>
    <r>
      <t>III. Фінансовий результат діяльності</t>
    </r>
    <r>
      <rPr>
        <sz val="12"/>
        <rFont val="Times New Roman"/>
        <family val="1"/>
        <charset val="204"/>
      </rPr>
      <t> </t>
    </r>
  </si>
  <si>
    <t>Надходження (доходи) за рахунок коштів бюджету міста, в тому числі:</t>
  </si>
  <si>
    <t>Видатки за рахунок коштів бюджету міста, в тому числі:</t>
  </si>
  <si>
    <t>Капітальні</t>
  </si>
  <si>
    <t xml:space="preserve">Поточні </t>
  </si>
  <si>
    <t>Надходження коштів як компенсація орендарем комунальних послуг</t>
  </si>
  <si>
    <t>Реалізація дров ганчірря і т,д</t>
  </si>
  <si>
    <t>Платні послуги</t>
  </si>
  <si>
    <t>відсотки від розміщення депозиту)</t>
  </si>
  <si>
    <t>Соц економ розвиток та депутатські кошти</t>
  </si>
  <si>
    <t>АМОРТИЗАЦІЯ</t>
  </si>
  <si>
    <t>Повинно співпадати з формою 2м</t>
  </si>
  <si>
    <t>Генеральний директор</t>
  </si>
  <si>
    <t>Нарастаючим підсумком з початку року</t>
  </si>
  <si>
    <t>План</t>
  </si>
  <si>
    <t>Факт</t>
  </si>
  <si>
    <t>Відхилення</t>
  </si>
  <si>
    <t>Виконання</t>
  </si>
  <si>
    <t xml:space="preserve">ЗВІТ ПРО ВИКОНАННЯ ФІНАНСОВОГО ПЛАНУ </t>
  </si>
  <si>
    <t>ПОГОДЖЕНО :</t>
  </si>
  <si>
    <t>ЗАТВЕРДЖЕНО :</t>
  </si>
  <si>
    <t>(посада керівника органу управління підприємством)</t>
  </si>
  <si>
    <t xml:space="preserve"> </t>
  </si>
  <si>
    <t>дата</t>
  </si>
  <si>
    <t>Проект</t>
  </si>
  <si>
    <t>Попередній</t>
  </si>
  <si>
    <t>Уточнений</t>
  </si>
  <si>
    <t>Зміни</t>
  </si>
  <si>
    <t>зробити позначку "Х"</t>
  </si>
  <si>
    <t>грн.</t>
  </si>
  <si>
    <t>Заступник директора-начальник управління організації медичної допомоги департаменту охорони здоров'я населення Дніпровської міської ради</t>
  </si>
  <si>
    <t>надходження коштів як компенсація орендарем комунальних послуг</t>
  </si>
  <si>
    <t xml:space="preserve">   надходження від додаткової господарської діяльності (відсотки від розміщення депозиту)</t>
  </si>
  <si>
    <t>надходження від централізованого постачання</t>
  </si>
  <si>
    <t>централізоване постачання</t>
  </si>
  <si>
    <t>О.В. Мартишкін</t>
  </si>
  <si>
    <t>Фінансовий план поточного року</t>
  </si>
  <si>
    <t>Факт минулого року</t>
  </si>
  <si>
    <t>Заступник директора департаменту- начальник управління фінансово-економічного забезпечення - головний бухгалтер</t>
  </si>
  <si>
    <t>Х</t>
  </si>
  <si>
    <t>КОМУНАЛЬНЕ НЕКОМЕРЦІЙНЕ ПІДПРИЄМСТВО "ДНІПРОВСЬКИЙ ЦЕНТР ПЕРВИННОЇ МЕДИКО-САНІТАРНОЇ ДОПОМОГИ №10"  ДНІПРОВСЬКОЇ МІСЬКОЇ РАДИ</t>
  </si>
  <si>
    <t>Видатки за рахунок інших коштів, (соц. Економ розвиток кошти від депутатів):</t>
  </si>
  <si>
    <t xml:space="preserve"> плата за послуги, що надаються згідно з основною діяльністю (платні послуги)</t>
  </si>
  <si>
    <t>Видатки за рахунок інших коштів, (соц.-економ розвиток кошти від депутатів):</t>
  </si>
  <si>
    <t>на  2020  рік</t>
  </si>
  <si>
    <t xml:space="preserve">                                     Ю.І.Віклієнко</t>
  </si>
  <si>
    <t>М. П.                                  (підпис, ініціал, прізвище)</t>
  </si>
  <si>
    <t xml:space="preserve">                                      О.І.Воронько</t>
  </si>
  <si>
    <t>М. П.                 (підпис, ініціал, прізвище)</t>
  </si>
  <si>
    <t>Надходження (доходи) за рахунок інших коштів, (соц.- економ розвиток, кошти від депутатів):</t>
  </si>
  <si>
    <t>Надходження (доходи) за рахунок інших коштів, (соц. економ розвиток, кошти від депутатів):</t>
  </si>
  <si>
    <r>
      <t>за 9 місяців</t>
    </r>
    <r>
      <rPr>
        <u/>
        <sz val="13.5"/>
        <rFont val="Times New Roman"/>
        <family val="1"/>
        <charset val="204"/>
      </rPr>
      <t xml:space="preserve"> 2020</t>
    </r>
    <r>
      <rPr>
        <sz val="13.5"/>
        <rFont val="Times New Roman"/>
        <family val="1"/>
        <charset val="204"/>
      </rPr>
      <t xml:space="preserve"> року</t>
    </r>
  </si>
  <si>
    <t xml:space="preserve">   надходження від реалізації майна, неопераційний дохід від амортизації по НА та ОЗ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</si>
</sst>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6" formatCode="_(&quot;$&quot;* #,##0.00_);_(&quot;$&quot;* \(#,##0.00\);_(&quot;$&quot;* &quot;-&quot;??_);_(@_)"/>
  </numFmts>
  <fonts count="19" x14ac:knownFonts="1">
    <font>
      <sz val="11"/>
      <color theme="1"/>
      <name val="Calibri"/>
      <family val="2"/>
      <charset val="204"/>
      <scheme val="minor"/>
    </font>
    <font>
      <sz val="13.5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3.5"/>
      <name val="Times New Roman"/>
      <family val="1"/>
      <charset val="204"/>
    </font>
    <font>
      <sz val="13.5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Calibri"/>
      <family val="2"/>
      <charset val="204"/>
      <scheme val="minor"/>
    </font>
    <font>
      <sz val="8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sz val="13.5"/>
      <name val="Arial Cyr"/>
      <charset val="204"/>
    </font>
    <font>
      <sz val="11.5"/>
      <name val="Times New Roman"/>
      <family val="1"/>
      <charset val="204"/>
    </font>
    <font>
      <sz val="13.5"/>
      <color rgb="FFFF00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name val="Times New Roman"/>
      <family val="1"/>
      <charset val="204"/>
    </font>
    <font>
      <b/>
      <sz val="18"/>
      <name val="Times New Roman"/>
      <family val="1"/>
      <charset val="204"/>
    </font>
    <font>
      <u/>
      <sz val="13.5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166" fontId="14" fillId="0" borderId="0" applyFont="0" applyFill="0" applyBorder="0" applyAlignment="0" applyProtection="0"/>
    <xf numFmtId="0" fontId="15" fillId="0" borderId="0"/>
  </cellStyleXfs>
  <cellXfs count="156">
    <xf numFmtId="0" fontId="0" fillId="0" borderId="0" xfId="0"/>
    <xf numFmtId="0" fontId="6" fillId="0" borderId="0" xfId="0" applyFont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0" fontId="3" fillId="0" borderId="0" xfId="0" applyFont="1" applyProtection="1">
      <protection locked="0"/>
    </xf>
    <xf numFmtId="0" fontId="3" fillId="0" borderId="0" xfId="0" applyFont="1" applyAlignment="1" applyProtection="1">
      <alignment horizontal="center"/>
      <protection locked="0"/>
    </xf>
    <xf numFmtId="0" fontId="4" fillId="0" borderId="0" xfId="0" applyFont="1" applyAlignment="1" applyProtection="1">
      <alignment horizontal="center"/>
      <protection locked="0"/>
    </xf>
    <xf numFmtId="0" fontId="1" fillId="0" borderId="0" xfId="0" applyFont="1" applyProtection="1">
      <protection locked="0"/>
    </xf>
    <xf numFmtId="0" fontId="4" fillId="0" borderId="0" xfId="0" applyFont="1" applyProtection="1">
      <protection locked="0"/>
    </xf>
    <xf numFmtId="0" fontId="1" fillId="0" borderId="0" xfId="0" applyFont="1" applyBorder="1" applyProtection="1">
      <protection locked="0"/>
    </xf>
    <xf numFmtId="0" fontId="11" fillId="2" borderId="0" xfId="0" applyFont="1" applyFill="1" applyBorder="1" applyProtection="1">
      <protection locked="0"/>
    </xf>
    <xf numFmtId="0" fontId="11" fillId="2" borderId="0" xfId="0" applyFont="1" applyFill="1" applyBorder="1" applyAlignment="1" applyProtection="1">
      <alignment horizontal="center"/>
      <protection locked="0"/>
    </xf>
    <xf numFmtId="0" fontId="2" fillId="2" borderId="0" xfId="0" applyFont="1" applyFill="1" applyBorder="1" applyAlignment="1" applyProtection="1">
      <alignment horizontal="center"/>
      <protection locked="0"/>
    </xf>
    <xf numFmtId="0" fontId="12" fillId="2" borderId="9" xfId="0" applyFont="1" applyFill="1" applyBorder="1" applyAlignment="1" applyProtection="1">
      <alignment horizontal="center" vertical="center" wrapText="1"/>
      <protection locked="0"/>
    </xf>
    <xf numFmtId="0" fontId="4" fillId="0" borderId="9" xfId="0" applyFont="1" applyBorder="1" applyAlignment="1" applyProtection="1">
      <alignment horizontal="center" vertical="center"/>
      <protection locked="0"/>
    </xf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0" fontId="2" fillId="2" borderId="6" xfId="0" applyFont="1" applyFill="1" applyBorder="1" applyAlignment="1" applyProtection="1">
      <alignment horizontal="center" vertical="center" wrapText="1"/>
      <protection locked="0"/>
    </xf>
    <xf numFmtId="0" fontId="2" fillId="2" borderId="9" xfId="0" applyFont="1" applyFill="1" applyBorder="1" applyAlignment="1" applyProtection="1">
      <alignment horizontal="center" vertical="center" wrapText="1"/>
      <protection locked="0"/>
    </xf>
    <xf numFmtId="0" fontId="2" fillId="0" borderId="9" xfId="0" applyFont="1" applyBorder="1" applyAlignment="1" applyProtection="1">
      <alignment horizontal="center"/>
      <protection locked="0"/>
    </xf>
    <xf numFmtId="0" fontId="5" fillId="2" borderId="1" xfId="0" applyFont="1" applyFill="1" applyBorder="1" applyAlignment="1" applyProtection="1">
      <alignment horizontal="justify" vertical="center" wrapText="1"/>
      <protection locked="0"/>
    </xf>
    <xf numFmtId="49" fontId="2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2" fillId="2" borderId="1" xfId="0" applyFont="1" applyFill="1" applyBorder="1" applyAlignment="1" applyProtection="1">
      <alignment horizontal="justify" vertical="center" wrapText="1"/>
      <protection locked="0"/>
    </xf>
    <xf numFmtId="164" fontId="2" fillId="2" borderId="6" xfId="0" applyNumberFormat="1" applyFont="1" applyFill="1" applyBorder="1" applyAlignment="1" applyProtection="1">
      <alignment horizontal="center" vertical="center" wrapText="1"/>
      <protection locked="0"/>
    </xf>
    <xf numFmtId="164" fontId="2" fillId="0" borderId="9" xfId="0" applyNumberFormat="1" applyFont="1" applyBorder="1" applyAlignment="1" applyProtection="1">
      <alignment horizontal="center"/>
      <protection locked="0"/>
    </xf>
    <xf numFmtId="0" fontId="13" fillId="0" borderId="0" xfId="0" applyFont="1" applyProtection="1">
      <protection locked="0"/>
    </xf>
    <xf numFmtId="0" fontId="5" fillId="2" borderId="4" xfId="0" applyFont="1" applyFill="1" applyBorder="1" applyAlignment="1" applyProtection="1">
      <alignment horizontal="justify" vertical="center" wrapText="1"/>
      <protection locked="0"/>
    </xf>
    <xf numFmtId="49" fontId="2" fillId="2" borderId="4" xfId="0" applyNumberFormat="1" applyFont="1" applyFill="1" applyBorder="1" applyAlignment="1" applyProtection="1">
      <alignment horizontal="center" vertical="center" wrapText="1"/>
      <protection locked="0"/>
    </xf>
    <xf numFmtId="0" fontId="2" fillId="2" borderId="9" xfId="0" applyFont="1" applyFill="1" applyBorder="1" applyAlignment="1" applyProtection="1">
      <alignment horizontal="justify" vertical="center" wrapText="1"/>
      <protection locked="0"/>
    </xf>
    <xf numFmtId="164" fontId="2" fillId="2" borderId="9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15" xfId="0" applyFont="1" applyBorder="1" applyAlignment="1" applyProtection="1">
      <alignment wrapText="1"/>
      <protection locked="0"/>
    </xf>
    <xf numFmtId="0" fontId="2" fillId="2" borderId="2" xfId="0" applyFont="1" applyFill="1" applyBorder="1" applyAlignment="1" applyProtection="1">
      <alignment horizontal="center" vertical="center" wrapText="1"/>
      <protection locked="0"/>
    </xf>
    <xf numFmtId="0" fontId="2" fillId="0" borderId="14" xfId="0" applyFont="1" applyBorder="1" applyProtection="1">
      <protection locked="0"/>
    </xf>
    <xf numFmtId="0" fontId="2" fillId="2" borderId="13" xfId="0" applyFont="1" applyFill="1" applyBorder="1" applyAlignment="1" applyProtection="1">
      <alignment horizontal="center" vertical="center" wrapText="1"/>
      <protection locked="0"/>
    </xf>
    <xf numFmtId="0" fontId="2" fillId="0" borderId="9" xfId="0" applyFont="1" applyBorder="1" applyProtection="1">
      <protection locked="0"/>
    </xf>
    <xf numFmtId="0" fontId="2" fillId="0" borderId="9" xfId="0" applyFont="1" applyBorder="1" applyAlignment="1" applyProtection="1">
      <alignment wrapText="1"/>
      <protection locked="0"/>
    </xf>
    <xf numFmtId="164" fontId="2" fillId="2" borderId="10" xfId="0" applyNumberFormat="1" applyFont="1" applyFill="1" applyBorder="1" applyAlignment="1" applyProtection="1">
      <alignment horizontal="center" vertical="center" wrapText="1"/>
      <protection locked="0"/>
    </xf>
    <xf numFmtId="0" fontId="5" fillId="2" borderId="9" xfId="0" applyFont="1" applyFill="1" applyBorder="1" applyAlignment="1" applyProtection="1">
      <alignment horizontal="justify" vertical="center" wrapText="1"/>
      <protection locked="0"/>
    </xf>
    <xf numFmtId="0" fontId="5" fillId="2" borderId="9" xfId="0" applyFont="1" applyFill="1" applyBorder="1" applyAlignment="1" applyProtection="1">
      <alignment horizontal="center" vertical="center" wrapText="1"/>
      <protection locked="0"/>
    </xf>
    <xf numFmtId="0" fontId="5" fillId="2" borderId="3" xfId="0" applyFont="1" applyFill="1" applyBorder="1" applyAlignment="1" applyProtection="1">
      <alignment horizontal="justify" vertical="center" wrapText="1"/>
      <protection locked="0"/>
    </xf>
    <xf numFmtId="0" fontId="5" fillId="2" borderId="3" xfId="0" applyFont="1" applyFill="1" applyBorder="1" applyAlignment="1" applyProtection="1">
      <alignment horizontal="center" vertical="center" wrapText="1"/>
      <protection locked="0"/>
    </xf>
    <xf numFmtId="0" fontId="2" fillId="2" borderId="3" xfId="0" applyFont="1" applyFill="1" applyBorder="1" applyAlignment="1" applyProtection="1">
      <alignment horizontal="center" vertical="center" wrapText="1"/>
      <protection locked="0"/>
    </xf>
    <xf numFmtId="0" fontId="2" fillId="2" borderId="1" xfId="0" applyFont="1" applyFill="1" applyBorder="1" applyAlignment="1" applyProtection="1">
      <alignment horizontal="left" vertical="center" wrapText="1"/>
      <protection locked="0"/>
    </xf>
    <xf numFmtId="0" fontId="5" fillId="2" borderId="1" xfId="0" applyFont="1" applyFill="1" applyBorder="1" applyAlignment="1" applyProtection="1">
      <alignment horizontal="center" vertical="center" wrapText="1"/>
      <protection locked="0"/>
    </xf>
    <xf numFmtId="0" fontId="5" fillId="2" borderId="4" xfId="0" applyFont="1" applyFill="1" applyBorder="1" applyAlignment="1" applyProtection="1">
      <alignment horizontal="center" vertical="center" wrapText="1"/>
      <protection locked="0"/>
    </xf>
    <xf numFmtId="0" fontId="2" fillId="2" borderId="6" xfId="0" applyFont="1" applyFill="1" applyBorder="1" applyAlignment="1" applyProtection="1">
      <alignment horizontal="justify" vertical="center" wrapText="1"/>
      <protection locked="0"/>
    </xf>
    <xf numFmtId="0" fontId="2" fillId="2" borderId="1" xfId="0" applyFont="1" applyFill="1" applyBorder="1" applyAlignment="1" applyProtection="1">
      <alignment vertical="center" wrapText="1"/>
      <protection locked="0"/>
    </xf>
    <xf numFmtId="0" fontId="5" fillId="2" borderId="6" xfId="0" applyFont="1" applyFill="1" applyBorder="1" applyAlignment="1" applyProtection="1">
      <alignment horizontal="justify" vertical="center" wrapText="1"/>
      <protection locked="0"/>
    </xf>
    <xf numFmtId="0" fontId="2" fillId="2" borderId="6" xfId="0" applyFont="1" applyFill="1" applyBorder="1" applyAlignment="1" applyProtection="1">
      <alignment horizontal="left" vertical="center" wrapText="1"/>
      <protection locked="0"/>
    </xf>
    <xf numFmtId="0" fontId="2" fillId="2" borderId="12" xfId="0" applyFont="1" applyFill="1" applyBorder="1" applyAlignment="1" applyProtection="1">
      <alignment horizontal="left" vertical="center" wrapText="1"/>
      <protection locked="0"/>
    </xf>
    <xf numFmtId="0" fontId="2" fillId="2" borderId="14" xfId="0" applyFont="1" applyFill="1" applyBorder="1" applyAlignment="1" applyProtection="1">
      <alignment horizontal="center" vertical="center" wrapText="1"/>
      <protection locked="0"/>
    </xf>
    <xf numFmtId="164" fontId="2" fillId="2" borderId="14" xfId="0" applyNumberFormat="1" applyFont="1" applyFill="1" applyBorder="1" applyAlignment="1" applyProtection="1">
      <alignment horizontal="center" vertical="center" wrapText="1"/>
      <protection locked="0"/>
    </xf>
    <xf numFmtId="0" fontId="2" fillId="2" borderId="9" xfId="0" applyFont="1" applyFill="1" applyBorder="1" applyAlignment="1" applyProtection="1">
      <alignment vertical="center" wrapText="1"/>
      <protection locked="0"/>
    </xf>
    <xf numFmtId="0" fontId="2" fillId="2" borderId="3" xfId="0" applyFont="1" applyFill="1" applyBorder="1" applyAlignment="1" applyProtection="1">
      <alignment horizontal="justify" vertical="center" wrapText="1"/>
      <protection locked="0"/>
    </xf>
    <xf numFmtId="3" fontId="2" fillId="2" borderId="17" xfId="0" applyNumberFormat="1" applyFont="1" applyFill="1" applyBorder="1" applyAlignment="1" applyProtection="1">
      <alignment horizontal="center" vertical="center" wrapText="1"/>
      <protection locked="0"/>
    </xf>
    <xf numFmtId="3" fontId="2" fillId="0" borderId="9" xfId="0" applyNumberFormat="1" applyFont="1" applyBorder="1" applyAlignment="1" applyProtection="1">
      <alignment horizontal="center"/>
      <protection locked="0"/>
    </xf>
    <xf numFmtId="0" fontId="5" fillId="2" borderId="0" xfId="0" applyFont="1" applyFill="1" applyBorder="1" applyAlignment="1" applyProtection="1">
      <alignment vertical="center" wrapText="1"/>
      <protection locked="0"/>
    </xf>
    <xf numFmtId="0" fontId="5" fillId="2" borderId="0" xfId="0" applyFont="1" applyFill="1" applyBorder="1" applyAlignment="1" applyProtection="1">
      <alignment horizontal="center" vertical="center" wrapText="1"/>
      <protection locked="0"/>
    </xf>
    <xf numFmtId="0" fontId="2" fillId="2" borderId="0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center"/>
      <protection locked="0"/>
    </xf>
    <xf numFmtId="0" fontId="3" fillId="2" borderId="0" xfId="0" applyFont="1" applyFill="1" applyBorder="1" applyProtection="1">
      <protection locked="0"/>
    </xf>
    <xf numFmtId="0" fontId="3" fillId="2" borderId="0" xfId="0" applyFont="1" applyFill="1" applyBorder="1" applyAlignment="1" applyProtection="1">
      <alignment horizontal="center"/>
      <protection locked="0"/>
    </xf>
    <xf numFmtId="0" fontId="3" fillId="2" borderId="5" xfId="0" applyFont="1" applyFill="1" applyBorder="1" applyAlignment="1" applyProtection="1">
      <alignment horizontal="center"/>
      <protection locked="0"/>
    </xf>
    <xf numFmtId="0" fontId="6" fillId="2" borderId="0" xfId="0" applyFont="1" applyFill="1" applyBorder="1" applyAlignment="1" applyProtection="1">
      <alignment horizontal="center"/>
      <protection locked="0"/>
    </xf>
    <xf numFmtId="164" fontId="5" fillId="2" borderId="9" xfId="0" applyNumberFormat="1" applyFont="1" applyFill="1" applyBorder="1" applyAlignment="1" applyProtection="1">
      <alignment horizontal="center" vertical="center" wrapText="1"/>
    </xf>
    <xf numFmtId="164" fontId="5" fillId="0" borderId="9" xfId="0" applyNumberFormat="1" applyFont="1" applyBorder="1" applyAlignment="1" applyProtection="1">
      <alignment horizontal="center"/>
    </xf>
    <xf numFmtId="164" fontId="5" fillId="2" borderId="4" xfId="0" applyNumberFormat="1" applyFont="1" applyFill="1" applyBorder="1" applyAlignment="1" applyProtection="1">
      <alignment horizontal="center" vertical="center" wrapText="1"/>
    </xf>
    <xf numFmtId="164" fontId="2" fillId="2" borderId="9" xfId="0" applyNumberFormat="1" applyFont="1" applyFill="1" applyBorder="1" applyAlignment="1" applyProtection="1">
      <alignment horizontal="center" vertical="center" wrapText="1"/>
    </xf>
    <xf numFmtId="0" fontId="2" fillId="0" borderId="9" xfId="0" applyFont="1" applyBorder="1" applyAlignment="1" applyProtection="1">
      <alignment horizontal="center" vertical="center"/>
      <protection locked="0"/>
    </xf>
    <xf numFmtId="0" fontId="6" fillId="0" borderId="0" xfId="0" applyFont="1" applyFill="1" applyBorder="1" applyAlignment="1" applyProtection="1">
      <alignment horizontal="center"/>
      <protection locked="0"/>
    </xf>
    <xf numFmtId="0" fontId="16" fillId="0" borderId="0" xfId="2" applyFont="1" applyProtection="1">
      <protection locked="0"/>
    </xf>
    <xf numFmtId="0" fontId="16" fillId="0" borderId="0" xfId="2" applyFont="1" applyAlignment="1" applyProtection="1">
      <alignment vertical="center"/>
      <protection locked="0"/>
    </xf>
    <xf numFmtId="0" fontId="16" fillId="0" borderId="7" xfId="2" applyFont="1" applyBorder="1" applyProtection="1">
      <protection locked="0"/>
    </xf>
    <xf numFmtId="0" fontId="16" fillId="0" borderId="7" xfId="2" applyFont="1" applyBorder="1" applyAlignment="1" applyProtection="1">
      <alignment vertical="center"/>
      <protection locked="0"/>
    </xf>
    <xf numFmtId="0" fontId="16" fillId="0" borderId="19" xfId="2" applyFont="1" applyBorder="1" applyAlignment="1" applyProtection="1">
      <alignment horizontal="center" vertical="center"/>
      <protection locked="0"/>
    </xf>
    <xf numFmtId="0" fontId="16" fillId="0" borderId="19" xfId="2" applyFont="1" applyBorder="1" applyAlignment="1" applyProtection="1">
      <alignment horizontal="center"/>
      <protection locked="0"/>
    </xf>
    <xf numFmtId="0" fontId="10" fillId="0" borderId="9" xfId="2" applyFont="1" applyBorder="1" applyAlignment="1" applyProtection="1">
      <alignment horizontal="center" vertical="center"/>
      <protection locked="0"/>
    </xf>
    <xf numFmtId="0" fontId="16" fillId="0" borderId="0" xfId="2" applyFont="1"/>
    <xf numFmtId="0" fontId="10" fillId="0" borderId="0" xfId="2" applyFont="1" applyAlignment="1">
      <alignment vertical="center"/>
    </xf>
    <xf numFmtId="0" fontId="10" fillId="0" borderId="0" xfId="2" applyFont="1" applyAlignment="1">
      <alignment horizontal="center" vertical="center"/>
    </xf>
    <xf numFmtId="0" fontId="16" fillId="0" borderId="0" xfId="2" applyFont="1" applyAlignment="1" applyProtection="1">
      <alignment horizontal="center" wrapText="1"/>
      <protection locked="0"/>
    </xf>
    <xf numFmtId="0" fontId="16" fillId="0" borderId="0" xfId="2" applyFont="1" applyBorder="1" applyAlignment="1" applyProtection="1">
      <alignment horizontal="center"/>
      <protection locked="0"/>
    </xf>
    <xf numFmtId="4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4" fontId="5" fillId="2" borderId="6" xfId="0" applyNumberFormat="1" applyFont="1" applyFill="1" applyBorder="1" applyAlignment="1" applyProtection="1">
      <alignment horizontal="center" vertical="center" shrinkToFit="1"/>
    </xf>
    <xf numFmtId="4" fontId="5" fillId="2" borderId="9" xfId="0" applyNumberFormat="1" applyFont="1" applyFill="1" applyBorder="1" applyAlignment="1" applyProtection="1">
      <alignment horizontal="center" vertical="center" shrinkToFit="1"/>
    </xf>
    <xf numFmtId="4" fontId="5" fillId="2" borderId="1" xfId="0" applyNumberFormat="1" applyFont="1" applyFill="1" applyBorder="1" applyAlignment="1" applyProtection="1">
      <alignment horizontal="center" vertical="center" wrapText="1"/>
    </xf>
    <xf numFmtId="4" fontId="5" fillId="2" borderId="1" xfId="0" applyNumberFormat="1" applyFont="1" applyFill="1" applyBorder="1" applyAlignment="1" applyProtection="1">
      <alignment horizontal="center" vertical="center" shrinkToFit="1"/>
    </xf>
    <xf numFmtId="4" fontId="2" fillId="2" borderId="1" xfId="0" applyNumberFormat="1" applyFont="1" applyFill="1" applyBorder="1" applyAlignment="1" applyProtection="1">
      <alignment horizontal="center" vertical="center" wrapText="1"/>
      <protection locked="0"/>
    </xf>
    <xf numFmtId="4" fontId="2" fillId="2" borderId="6" xfId="0" applyNumberFormat="1" applyFont="1" applyFill="1" applyBorder="1" applyAlignment="1" applyProtection="1">
      <alignment horizontal="center" vertical="center" wrapText="1"/>
      <protection locked="0"/>
    </xf>
    <xf numFmtId="4" fontId="2" fillId="0" borderId="9" xfId="0" applyNumberFormat="1" applyFont="1" applyBorder="1" applyAlignment="1" applyProtection="1">
      <alignment horizontal="center"/>
      <protection locked="0"/>
    </xf>
    <xf numFmtId="4" fontId="5" fillId="2" borderId="4" xfId="0" applyNumberFormat="1" applyFont="1" applyFill="1" applyBorder="1" applyAlignment="1" applyProtection="1">
      <alignment horizontal="center" vertical="center" wrapText="1"/>
    </xf>
    <xf numFmtId="4" fontId="2" fillId="2" borderId="9" xfId="0" applyNumberFormat="1" applyFont="1" applyFill="1" applyBorder="1" applyAlignment="1" applyProtection="1">
      <alignment horizontal="center" vertical="center" wrapText="1"/>
      <protection locked="0"/>
    </xf>
    <xf numFmtId="4" fontId="2" fillId="2" borderId="3" xfId="0" applyNumberFormat="1" applyFont="1" applyFill="1" applyBorder="1" applyAlignment="1" applyProtection="1">
      <alignment horizontal="center" vertical="center" wrapText="1"/>
      <protection locked="0"/>
    </xf>
    <xf numFmtId="4" fontId="2" fillId="2" borderId="17" xfId="0" applyNumberFormat="1" applyFont="1" applyFill="1" applyBorder="1" applyAlignment="1" applyProtection="1">
      <alignment horizontal="center" vertical="center" wrapText="1"/>
      <protection locked="0"/>
    </xf>
    <xf numFmtId="4" fontId="2" fillId="2" borderId="4" xfId="0" applyNumberFormat="1" applyFont="1" applyFill="1" applyBorder="1" applyAlignment="1" applyProtection="1">
      <alignment horizontal="center" vertical="center" wrapText="1"/>
      <protection locked="0"/>
    </xf>
    <xf numFmtId="4" fontId="2" fillId="2" borderId="12" xfId="0" applyNumberFormat="1" applyFont="1" applyFill="1" applyBorder="1" applyAlignment="1" applyProtection="1">
      <alignment horizontal="center" vertical="center" wrapText="1"/>
      <protection locked="0"/>
    </xf>
    <xf numFmtId="4" fontId="2" fillId="0" borderId="14" xfId="0" applyNumberFormat="1" applyFont="1" applyBorder="1" applyAlignment="1" applyProtection="1">
      <alignment horizontal="center"/>
      <protection locked="0"/>
    </xf>
    <xf numFmtId="4" fontId="2" fillId="2" borderId="10" xfId="0" applyNumberFormat="1" applyFont="1" applyFill="1" applyBorder="1" applyAlignment="1" applyProtection="1">
      <alignment horizontal="center" vertical="center" wrapText="1"/>
      <protection locked="0"/>
    </xf>
    <xf numFmtId="4" fontId="5" fillId="2" borderId="9" xfId="0" applyNumberFormat="1" applyFont="1" applyFill="1" applyBorder="1" applyAlignment="1" applyProtection="1">
      <alignment horizontal="center" vertical="center" wrapText="1"/>
    </xf>
    <xf numFmtId="4" fontId="5" fillId="2" borderId="3" xfId="0" applyNumberFormat="1" applyFont="1" applyFill="1" applyBorder="1" applyAlignment="1" applyProtection="1">
      <alignment horizontal="center" vertical="center" wrapText="1"/>
    </xf>
    <xf numFmtId="4" fontId="2" fillId="2" borderId="9" xfId="0" applyNumberFormat="1" applyFont="1" applyFill="1" applyBorder="1" applyAlignment="1" applyProtection="1">
      <alignment horizontal="center" vertical="center" wrapText="1"/>
    </xf>
    <xf numFmtId="4" fontId="2" fillId="2" borderId="14" xfId="0" applyNumberFormat="1" applyFont="1" applyFill="1" applyBorder="1" applyAlignment="1" applyProtection="1">
      <alignment horizontal="center" vertical="center" wrapText="1"/>
    </xf>
    <xf numFmtId="4" fontId="5" fillId="2" borderId="9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9" xfId="0" applyFont="1" applyFill="1" applyBorder="1" applyAlignment="1" applyProtection="1">
      <alignment wrapText="1"/>
      <protection locked="0"/>
    </xf>
    <xf numFmtId="0" fontId="2" fillId="0" borderId="1" xfId="0" applyFont="1" applyFill="1" applyBorder="1" applyAlignment="1" applyProtection="1">
      <alignment horizontal="justify" vertical="center" wrapText="1"/>
      <protection locked="0"/>
    </xf>
    <xf numFmtId="4" fontId="5" fillId="0" borderId="9" xfId="0" applyNumberFormat="1" applyFont="1" applyBorder="1" applyAlignment="1" applyProtection="1">
      <alignment horizontal="center" vertical="center" shrinkToFit="1"/>
    </xf>
    <xf numFmtId="0" fontId="16" fillId="2" borderId="0" xfId="0" applyFont="1" applyFill="1" applyBorder="1" applyProtection="1">
      <protection locked="0"/>
    </xf>
    <xf numFmtId="0" fontId="16" fillId="2" borderId="0" xfId="0" applyFont="1" applyFill="1" applyBorder="1" applyAlignment="1" applyProtection="1">
      <alignment horizontal="center"/>
      <protection locked="0"/>
    </xf>
    <xf numFmtId="0" fontId="16" fillId="2" borderId="5" xfId="0" applyFont="1" applyFill="1" applyBorder="1" applyAlignment="1" applyProtection="1">
      <alignment horizontal="center"/>
      <protection locked="0"/>
    </xf>
    <xf numFmtId="0" fontId="16" fillId="0" borderId="0" xfId="2" applyFont="1" applyAlignment="1">
      <alignment horizontal="center"/>
    </xf>
    <xf numFmtId="4" fontId="2" fillId="0" borderId="9" xfId="0" applyNumberFormat="1" applyFont="1" applyBorder="1" applyAlignment="1" applyProtection="1">
      <alignment horizontal="center" vertical="center"/>
      <protection locked="0"/>
    </xf>
    <xf numFmtId="4" fontId="5" fillId="0" borderId="9" xfId="0" applyNumberFormat="1" applyFont="1" applyBorder="1" applyAlignment="1" applyProtection="1">
      <alignment horizontal="center" vertical="center"/>
    </xf>
    <xf numFmtId="4" fontId="2" fillId="0" borderId="15" xfId="0" applyNumberFormat="1" applyFont="1" applyBorder="1" applyAlignment="1" applyProtection="1">
      <alignment horizontal="center" vertical="center"/>
      <protection locked="0"/>
    </xf>
    <xf numFmtId="4" fontId="2" fillId="0" borderId="14" xfId="0" applyNumberFormat="1" applyFont="1" applyBorder="1" applyAlignment="1" applyProtection="1">
      <alignment horizontal="center" vertical="center"/>
      <protection locked="0"/>
    </xf>
    <xf numFmtId="0" fontId="5" fillId="2" borderId="6" xfId="0" applyFont="1" applyFill="1" applyBorder="1" applyAlignment="1" applyProtection="1">
      <alignment horizontal="center" vertical="center" wrapText="1"/>
      <protection locked="0"/>
    </xf>
    <xf numFmtId="164" fontId="2" fillId="0" borderId="9" xfId="0" applyNumberFormat="1" applyFont="1" applyBorder="1" applyAlignment="1" applyProtection="1">
      <alignment horizontal="center" vertical="center"/>
      <protection locked="0"/>
    </xf>
    <xf numFmtId="164" fontId="5" fillId="0" borderId="9" xfId="0" applyNumberFormat="1" applyFont="1" applyBorder="1" applyAlignment="1" applyProtection="1">
      <alignment horizontal="center" vertical="center"/>
    </xf>
    <xf numFmtId="4" fontId="2" fillId="3" borderId="17" xfId="0" applyNumberFormat="1" applyFont="1" applyFill="1" applyBorder="1" applyAlignment="1" applyProtection="1">
      <alignment horizontal="center" vertical="center" wrapText="1"/>
      <protection locked="0"/>
    </xf>
    <xf numFmtId="4" fontId="2" fillId="3" borderId="12" xfId="0" applyNumberFormat="1" applyFont="1" applyFill="1" applyBorder="1" applyAlignment="1" applyProtection="1">
      <alignment horizontal="center" vertical="center" wrapText="1"/>
      <protection locked="0"/>
    </xf>
    <xf numFmtId="4" fontId="2" fillId="3" borderId="9" xfId="0" applyNumberFormat="1" applyFont="1" applyFill="1" applyBorder="1" applyAlignment="1" applyProtection="1">
      <alignment horizontal="center" vertical="center" wrapText="1"/>
      <protection locked="0"/>
    </xf>
    <xf numFmtId="4" fontId="2" fillId="3" borderId="10" xfId="0" applyNumberFormat="1" applyFont="1" applyFill="1" applyBorder="1" applyAlignment="1" applyProtection="1">
      <alignment horizontal="center" vertical="center" wrapText="1"/>
      <protection locked="0"/>
    </xf>
    <xf numFmtId="4" fontId="2" fillId="4" borderId="9" xfId="0" applyNumberFormat="1" applyFont="1" applyFill="1" applyBorder="1" applyAlignment="1" applyProtection="1">
      <alignment horizontal="center" vertical="center"/>
      <protection locked="0"/>
    </xf>
    <xf numFmtId="4" fontId="2" fillId="4" borderId="15" xfId="0" applyNumberFormat="1" applyFont="1" applyFill="1" applyBorder="1" applyAlignment="1" applyProtection="1">
      <alignment horizontal="center" vertical="center"/>
      <protection locked="0"/>
    </xf>
    <xf numFmtId="4" fontId="2" fillId="4" borderId="14" xfId="0" applyNumberFormat="1" applyFont="1" applyFill="1" applyBorder="1" applyAlignment="1" applyProtection="1">
      <alignment horizontal="center" vertical="center"/>
      <protection locked="0"/>
    </xf>
    <xf numFmtId="4" fontId="5" fillId="4" borderId="9" xfId="0" applyNumberFormat="1" applyFont="1" applyFill="1" applyBorder="1" applyAlignment="1" applyProtection="1">
      <alignment horizontal="center" vertical="center"/>
      <protection locked="0"/>
    </xf>
    <xf numFmtId="0" fontId="10" fillId="0" borderId="0" xfId="2" applyFont="1" applyAlignment="1" applyProtection="1">
      <alignment vertical="center"/>
      <protection locked="0"/>
    </xf>
    <xf numFmtId="4" fontId="2" fillId="4" borderId="9" xfId="0" applyNumberFormat="1" applyFont="1" applyFill="1" applyBorder="1" applyAlignment="1" applyProtection="1">
      <alignment horizontal="center"/>
      <protection locked="0"/>
    </xf>
    <xf numFmtId="4" fontId="2" fillId="3" borderId="6" xfId="0" applyNumberFormat="1" applyFont="1" applyFill="1" applyBorder="1" applyAlignment="1" applyProtection="1">
      <alignment horizontal="center" vertical="center" wrapText="1"/>
      <protection locked="0"/>
    </xf>
    <xf numFmtId="4" fontId="1" fillId="0" borderId="0" xfId="0" applyNumberFormat="1" applyFont="1" applyProtection="1">
      <protection locked="0"/>
    </xf>
    <xf numFmtId="4" fontId="2" fillId="0" borderId="9" xfId="0" applyNumberFormat="1" applyFont="1" applyFill="1" applyBorder="1" applyAlignment="1" applyProtection="1">
      <alignment horizontal="center"/>
      <protection locked="0"/>
    </xf>
    <xf numFmtId="0" fontId="16" fillId="0" borderId="19" xfId="2" applyFont="1" applyBorder="1" applyAlignment="1" applyProtection="1">
      <alignment horizontal="center" vertical="center"/>
      <protection locked="0"/>
    </xf>
    <xf numFmtId="0" fontId="6" fillId="0" borderId="0" xfId="0" applyFont="1" applyFill="1" applyBorder="1" applyAlignment="1" applyProtection="1">
      <alignment horizontal="center"/>
      <protection locked="0"/>
    </xf>
    <xf numFmtId="0" fontId="12" fillId="2" borderId="12" xfId="0" applyFont="1" applyFill="1" applyBorder="1" applyAlignment="1" applyProtection="1">
      <alignment horizontal="center" vertical="center" wrapText="1"/>
      <protection locked="0"/>
    </xf>
    <xf numFmtId="0" fontId="12" fillId="2" borderId="9" xfId="0" applyFont="1" applyFill="1" applyBorder="1" applyAlignment="1" applyProtection="1">
      <alignment horizontal="center" vertical="center" wrapText="1"/>
      <protection locked="0"/>
    </xf>
    <xf numFmtId="0" fontId="12" fillId="2" borderId="1" xfId="0" applyFont="1" applyFill="1" applyBorder="1" applyAlignment="1" applyProtection="1">
      <alignment horizontal="center" vertical="center" wrapText="1"/>
      <protection locked="0"/>
    </xf>
    <xf numFmtId="0" fontId="5" fillId="2" borderId="16" xfId="0" applyFont="1" applyFill="1" applyBorder="1" applyAlignment="1" applyProtection="1">
      <alignment horizontal="center" vertical="center" wrapText="1"/>
      <protection locked="0"/>
    </xf>
    <xf numFmtId="0" fontId="5" fillId="2" borderId="0" xfId="0" applyFont="1" applyFill="1" applyBorder="1" applyAlignment="1" applyProtection="1">
      <alignment horizontal="center" vertical="center" wrapText="1"/>
      <protection locked="0"/>
    </xf>
    <xf numFmtId="0" fontId="5" fillId="2" borderId="18" xfId="0" applyFont="1" applyFill="1" applyBorder="1" applyAlignment="1" applyProtection="1">
      <alignment horizontal="center" vertical="center" wrapText="1"/>
      <protection locked="0"/>
    </xf>
    <xf numFmtId="0" fontId="5" fillId="2" borderId="10" xfId="0" applyFont="1" applyFill="1" applyBorder="1" applyAlignment="1" applyProtection="1">
      <alignment horizontal="center" vertical="center" wrapText="1"/>
      <protection locked="0"/>
    </xf>
    <xf numFmtId="0" fontId="5" fillId="2" borderId="8" xfId="0" applyFont="1" applyFill="1" applyBorder="1" applyAlignment="1" applyProtection="1">
      <alignment horizontal="center" vertical="center" wrapText="1"/>
      <protection locked="0"/>
    </xf>
    <xf numFmtId="0" fontId="5" fillId="2" borderId="11" xfId="0" applyFont="1" applyFill="1" applyBorder="1" applyAlignment="1" applyProtection="1">
      <alignment horizontal="center" vertical="center" wrapText="1"/>
      <protection locked="0"/>
    </xf>
    <xf numFmtId="0" fontId="16" fillId="2" borderId="5" xfId="0" applyFont="1" applyFill="1" applyBorder="1" applyAlignment="1" applyProtection="1">
      <alignment horizontal="center"/>
      <protection locked="0"/>
    </xf>
    <xf numFmtId="0" fontId="16" fillId="0" borderId="0" xfId="2" applyFont="1" applyAlignment="1">
      <alignment horizontal="center"/>
    </xf>
    <xf numFmtId="0" fontId="17" fillId="2" borderId="7" xfId="0" applyFont="1" applyFill="1" applyBorder="1" applyAlignment="1" applyProtection="1">
      <alignment horizontal="center" vertical="center" wrapText="1"/>
      <protection locked="0"/>
    </xf>
    <xf numFmtId="0" fontId="6" fillId="2" borderId="0" xfId="0" applyFont="1" applyFill="1" applyBorder="1" applyAlignment="1" applyProtection="1">
      <alignment horizontal="center"/>
      <protection locked="0"/>
    </xf>
    <xf numFmtId="0" fontId="18" fillId="2" borderId="0" xfId="0" applyFont="1" applyFill="1" applyBorder="1" applyAlignment="1" applyProtection="1">
      <alignment horizontal="center"/>
      <protection locked="0"/>
    </xf>
    <xf numFmtId="0" fontId="3" fillId="2" borderId="0" xfId="0" applyFont="1" applyFill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10" fillId="0" borderId="9" xfId="2" applyFont="1" applyBorder="1" applyAlignment="1">
      <alignment horizontal="center" vertical="center"/>
    </xf>
    <xf numFmtId="0" fontId="10" fillId="0" borderId="19" xfId="2" applyFont="1" applyBorder="1" applyAlignment="1" applyProtection="1">
      <alignment horizontal="center" vertical="center" wrapText="1"/>
      <protection locked="0"/>
    </xf>
    <xf numFmtId="0" fontId="16" fillId="0" borderId="7" xfId="2" applyFont="1" applyBorder="1" applyAlignment="1" applyProtection="1">
      <alignment horizontal="left" vertical="center" wrapText="1"/>
      <protection locked="0"/>
    </xf>
    <xf numFmtId="0" fontId="16" fillId="0" borderId="7" xfId="2" applyFont="1" applyBorder="1" applyAlignment="1" applyProtection="1">
      <alignment horizontal="center" wrapText="1"/>
      <protection locked="0"/>
    </xf>
    <xf numFmtId="0" fontId="9" fillId="2" borderId="0" xfId="0" applyFont="1" applyFill="1" applyBorder="1" applyAlignment="1" applyProtection="1">
      <alignment horizontal="center" vertical="center" wrapText="1"/>
      <protection locked="0"/>
    </xf>
    <xf numFmtId="0" fontId="16" fillId="0" borderId="19" xfId="2" applyFont="1" applyBorder="1" applyAlignment="1" applyProtection="1">
      <alignment horizontal="center"/>
      <protection locked="0"/>
    </xf>
    <xf numFmtId="0" fontId="10" fillId="0" borderId="9" xfId="2" applyFont="1" applyBorder="1" applyAlignment="1">
      <alignment horizontal="left" vertical="center"/>
    </xf>
    <xf numFmtId="0" fontId="8" fillId="0" borderId="0" xfId="0" applyFont="1" applyAlignment="1" applyProtection="1">
      <alignment horizontal="left" vertical="center" wrapText="1"/>
      <protection locked="0"/>
    </xf>
    <xf numFmtId="0" fontId="9" fillId="2" borderId="0" xfId="0" applyFont="1" applyFill="1" applyBorder="1" applyAlignment="1" applyProtection="1">
      <alignment horizontal="center" vertical="top" wrapText="1"/>
      <protection locked="0"/>
    </xf>
    <xf numFmtId="0" fontId="9" fillId="2" borderId="7" xfId="0" applyFont="1" applyFill="1" applyBorder="1" applyAlignment="1" applyProtection="1">
      <alignment horizontal="center" vertical="center" wrapText="1"/>
      <protection locked="0"/>
    </xf>
  </cellXfs>
  <cellStyles count="3">
    <cellStyle name="Денежный 2" xfId="1"/>
    <cellStyle name="Обычный" xfId="0" builtinId="0"/>
    <cellStyle name="Обычный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/>
  <dimension ref="A1:N139"/>
  <sheetViews>
    <sheetView view="pageBreakPreview" topLeftCell="B7" zoomScaleNormal="89" zoomScaleSheetLayoutView="100" workbookViewId="0">
      <selection activeCell="K124" sqref="K124"/>
    </sheetView>
  </sheetViews>
  <sheetFormatPr defaultColWidth="9.140625" defaultRowHeight="18" x14ac:dyDescent="0.3"/>
  <cols>
    <col min="1" max="1" width="61.5703125" style="7" customWidth="1"/>
    <col min="2" max="2" width="7.140625" style="7" customWidth="1"/>
    <col min="3" max="3" width="18.28515625" style="5" customWidth="1"/>
    <col min="4" max="4" width="17.7109375" style="5" customWidth="1"/>
    <col min="5" max="5" width="16.7109375" style="5" customWidth="1"/>
    <col min="6" max="6" width="17.28515625" style="5" customWidth="1"/>
    <col min="7" max="7" width="18.7109375" style="5" customWidth="1"/>
    <col min="8" max="8" width="18" style="5" customWidth="1"/>
    <col min="9" max="9" width="18.85546875" style="5" customWidth="1"/>
    <col min="10" max="10" width="18.140625" style="5" customWidth="1"/>
    <col min="11" max="11" width="16" style="6" bestFit="1" customWidth="1"/>
    <col min="12" max="12" width="9.140625" style="6"/>
    <col min="13" max="13" width="10.28515625" style="6" bestFit="1" customWidth="1"/>
    <col min="14" max="16384" width="9.140625" style="6"/>
  </cols>
  <sheetData>
    <row r="1" spans="1:14" ht="18.75" customHeight="1" x14ac:dyDescent="0.3">
      <c r="A1" s="107" t="s">
        <v>90</v>
      </c>
      <c r="B1" s="75"/>
      <c r="C1" s="75"/>
      <c r="D1" s="75"/>
      <c r="E1" s="75"/>
      <c r="F1" s="75"/>
      <c r="G1" s="140" t="s">
        <v>91</v>
      </c>
      <c r="H1" s="140"/>
      <c r="I1" s="140"/>
      <c r="J1" s="140"/>
    </row>
    <row r="2" spans="1:14" ht="76.5" customHeight="1" x14ac:dyDescent="0.3">
      <c r="A2" s="148" t="s">
        <v>109</v>
      </c>
      <c r="B2" s="148"/>
      <c r="C2" s="68"/>
      <c r="D2" s="68"/>
      <c r="E2" s="68"/>
      <c r="F2" s="68"/>
      <c r="G2" s="148" t="s">
        <v>101</v>
      </c>
      <c r="H2" s="148"/>
      <c r="I2" s="148"/>
      <c r="J2" s="148"/>
    </row>
    <row r="3" spans="1:14" ht="24.75" customHeight="1" x14ac:dyDescent="0.3">
      <c r="A3" s="123" t="s">
        <v>92</v>
      </c>
      <c r="B3" s="69"/>
      <c r="C3" s="69"/>
      <c r="D3" s="69"/>
      <c r="E3" s="69"/>
      <c r="F3" s="69"/>
      <c r="G3" s="147" t="s">
        <v>92</v>
      </c>
      <c r="H3" s="147"/>
      <c r="I3" s="147"/>
      <c r="J3" s="147"/>
    </row>
    <row r="4" spans="1:14" ht="31.15" customHeight="1" x14ac:dyDescent="0.3">
      <c r="A4" s="78" t="s">
        <v>118</v>
      </c>
      <c r="B4" s="68" t="s">
        <v>93</v>
      </c>
      <c r="C4" s="68"/>
      <c r="D4" s="68"/>
      <c r="E4" s="68"/>
      <c r="F4" s="68"/>
      <c r="G4" s="149" t="s">
        <v>116</v>
      </c>
      <c r="H4" s="149"/>
      <c r="I4" s="149"/>
      <c r="J4" s="149"/>
    </row>
    <row r="5" spans="1:14" ht="18" customHeight="1" x14ac:dyDescent="0.3">
      <c r="A5" s="72" t="s">
        <v>119</v>
      </c>
      <c r="B5" s="69"/>
      <c r="C5" s="69"/>
      <c r="D5" s="69"/>
      <c r="E5" s="69"/>
      <c r="F5" s="69"/>
      <c r="G5" s="128" t="s">
        <v>117</v>
      </c>
      <c r="H5" s="128"/>
      <c r="I5" s="128"/>
      <c r="J5" s="128"/>
    </row>
    <row r="6" spans="1:14" ht="18" customHeight="1" x14ac:dyDescent="0.3">
      <c r="A6" s="68"/>
      <c r="B6" s="68"/>
      <c r="C6" s="68"/>
      <c r="D6" s="68"/>
      <c r="E6" s="68"/>
      <c r="F6" s="68"/>
      <c r="G6" s="70"/>
      <c r="H6" s="71"/>
      <c r="I6" s="70"/>
      <c r="J6" s="68"/>
    </row>
    <row r="7" spans="1:14" ht="18" customHeight="1" x14ac:dyDescent="0.3">
      <c r="A7" s="73" t="s">
        <v>94</v>
      </c>
      <c r="B7" s="68"/>
      <c r="C7" s="68"/>
      <c r="D7" s="68"/>
      <c r="E7" s="68"/>
      <c r="F7" s="68"/>
      <c r="G7" s="151" t="s">
        <v>94</v>
      </c>
      <c r="H7" s="151"/>
      <c r="I7" s="151"/>
      <c r="J7" s="68"/>
    </row>
    <row r="8" spans="1:14" ht="18" customHeight="1" x14ac:dyDescent="0.3">
      <c r="A8" s="79"/>
      <c r="B8" s="68"/>
      <c r="C8" s="68"/>
      <c r="D8" s="68"/>
      <c r="E8" s="68"/>
      <c r="F8" s="68"/>
      <c r="G8" s="79"/>
      <c r="H8" s="73"/>
      <c r="I8" s="73"/>
      <c r="J8" s="68"/>
    </row>
    <row r="9" spans="1:14" ht="18" customHeight="1" x14ac:dyDescent="0.3">
      <c r="A9" s="76"/>
      <c r="B9" s="77"/>
      <c r="C9" s="77"/>
      <c r="D9" s="77"/>
      <c r="E9" s="77"/>
      <c r="F9" s="76"/>
      <c r="G9" s="76"/>
      <c r="H9" s="152" t="s">
        <v>95</v>
      </c>
      <c r="I9" s="152"/>
      <c r="J9" s="74"/>
    </row>
    <row r="10" spans="1:14" ht="18" customHeight="1" x14ac:dyDescent="0.3">
      <c r="A10" s="76"/>
      <c r="B10" s="77"/>
      <c r="C10" s="77"/>
      <c r="D10" s="77"/>
      <c r="E10" s="77"/>
      <c r="F10" s="76"/>
      <c r="G10" s="76"/>
      <c r="H10" s="152" t="s">
        <v>96</v>
      </c>
      <c r="I10" s="152"/>
      <c r="J10" s="74"/>
    </row>
    <row r="11" spans="1:14" ht="18" customHeight="1" x14ac:dyDescent="0.3">
      <c r="A11" s="76"/>
      <c r="B11" s="77"/>
      <c r="C11" s="77"/>
      <c r="D11" s="77"/>
      <c r="E11" s="77"/>
      <c r="F11" s="76"/>
      <c r="G11" s="76"/>
      <c r="H11" s="152" t="s">
        <v>97</v>
      </c>
      <c r="I11" s="152"/>
      <c r="J11" s="74" t="s">
        <v>110</v>
      </c>
    </row>
    <row r="12" spans="1:14" ht="18" customHeight="1" x14ac:dyDescent="0.3">
      <c r="A12" s="76"/>
      <c r="B12" s="77"/>
      <c r="C12" s="77"/>
      <c r="D12" s="77"/>
      <c r="E12" s="77"/>
      <c r="F12" s="76"/>
      <c r="G12" s="76"/>
      <c r="H12" s="152" t="s">
        <v>98</v>
      </c>
      <c r="I12" s="152"/>
      <c r="J12" s="74"/>
    </row>
    <row r="13" spans="1:14" ht="18" customHeight="1" x14ac:dyDescent="0.3">
      <c r="A13" s="76"/>
      <c r="B13" s="77"/>
      <c r="C13" s="77"/>
      <c r="D13" s="77"/>
      <c r="E13" s="77"/>
      <c r="F13" s="76"/>
      <c r="G13" s="76"/>
      <c r="H13" s="146" t="s">
        <v>99</v>
      </c>
      <c r="I13" s="146"/>
      <c r="J13" s="146"/>
    </row>
    <row r="14" spans="1:14" ht="13.9" customHeight="1" x14ac:dyDescent="0.3">
      <c r="A14" s="3"/>
      <c r="B14" s="3"/>
      <c r="C14" s="4"/>
      <c r="E14" s="145"/>
      <c r="F14" s="145"/>
      <c r="G14" s="145"/>
      <c r="H14" s="145"/>
      <c r="I14" s="145"/>
      <c r="J14" s="145"/>
      <c r="N14" s="8"/>
    </row>
    <row r="15" spans="1:14" ht="33" customHeight="1" x14ac:dyDescent="0.3">
      <c r="A15" s="150" t="s">
        <v>50</v>
      </c>
      <c r="B15" s="150"/>
      <c r="C15" s="150"/>
      <c r="D15" s="150"/>
      <c r="E15" s="150"/>
      <c r="F15" s="150"/>
      <c r="G15" s="150"/>
      <c r="H15" s="150"/>
      <c r="I15" s="150"/>
      <c r="J15" s="150"/>
    </row>
    <row r="16" spans="1:14" ht="59.25" customHeight="1" x14ac:dyDescent="0.3">
      <c r="A16" s="141" t="s">
        <v>111</v>
      </c>
      <c r="B16" s="141"/>
      <c r="C16" s="141"/>
      <c r="D16" s="141"/>
      <c r="E16" s="141"/>
      <c r="F16" s="141"/>
      <c r="G16" s="141"/>
      <c r="H16" s="141"/>
      <c r="I16" s="141"/>
      <c r="J16" s="141"/>
    </row>
    <row r="17" spans="1:12" ht="13.15" customHeight="1" x14ac:dyDescent="0.3">
      <c r="A17" s="142" t="s">
        <v>49</v>
      </c>
      <c r="B17" s="142"/>
      <c r="C17" s="142"/>
      <c r="D17" s="142"/>
      <c r="E17" s="142"/>
      <c r="F17" s="142"/>
      <c r="G17" s="142"/>
      <c r="H17" s="142"/>
      <c r="I17" s="142"/>
      <c r="J17" s="142"/>
    </row>
    <row r="18" spans="1:12" ht="17.45" customHeight="1" x14ac:dyDescent="0.3">
      <c r="A18" s="143" t="s">
        <v>115</v>
      </c>
      <c r="B18" s="144"/>
      <c r="C18" s="144"/>
      <c r="D18" s="144"/>
      <c r="E18" s="144"/>
      <c r="F18" s="144"/>
      <c r="G18" s="144"/>
      <c r="H18" s="144"/>
      <c r="I18" s="144"/>
      <c r="J18" s="144"/>
    </row>
    <row r="19" spans="1:12" ht="11.45" customHeight="1" x14ac:dyDescent="0.3">
      <c r="A19" s="9"/>
      <c r="B19" s="10"/>
      <c r="C19" s="10"/>
      <c r="D19" s="10"/>
      <c r="E19" s="10"/>
      <c r="F19" s="10"/>
      <c r="I19" s="11" t="s">
        <v>100</v>
      </c>
    </row>
    <row r="20" spans="1:12" ht="30" customHeight="1" x14ac:dyDescent="0.3">
      <c r="A20" s="132" t="s">
        <v>7</v>
      </c>
      <c r="B20" s="132" t="s">
        <v>0</v>
      </c>
      <c r="C20" s="132" t="s">
        <v>108</v>
      </c>
      <c r="D20" s="132" t="s">
        <v>107</v>
      </c>
      <c r="E20" s="132" t="s">
        <v>48</v>
      </c>
      <c r="F20" s="130" t="s">
        <v>26</v>
      </c>
      <c r="G20" s="131" t="s">
        <v>25</v>
      </c>
      <c r="H20" s="131"/>
      <c r="I20" s="131"/>
      <c r="J20" s="131"/>
    </row>
    <row r="21" spans="1:12" ht="21" customHeight="1" x14ac:dyDescent="0.3">
      <c r="A21" s="132"/>
      <c r="B21" s="132"/>
      <c r="C21" s="132"/>
      <c r="D21" s="132"/>
      <c r="E21" s="132"/>
      <c r="F21" s="130"/>
      <c r="G21" s="12" t="s">
        <v>11</v>
      </c>
      <c r="H21" s="13" t="s">
        <v>12</v>
      </c>
      <c r="I21" s="13" t="s">
        <v>13</v>
      </c>
      <c r="J21" s="13" t="s">
        <v>14</v>
      </c>
    </row>
    <row r="22" spans="1:12" ht="15" customHeight="1" x14ac:dyDescent="0.3">
      <c r="A22" s="14" t="s">
        <v>8</v>
      </c>
      <c r="B22" s="14" t="s">
        <v>9</v>
      </c>
      <c r="C22" s="14">
        <v>3</v>
      </c>
      <c r="D22" s="14">
        <v>4</v>
      </c>
      <c r="E22" s="14">
        <v>5</v>
      </c>
      <c r="F22" s="15">
        <v>6</v>
      </c>
      <c r="G22" s="16">
        <v>7</v>
      </c>
      <c r="H22" s="17">
        <v>8</v>
      </c>
      <c r="I22" s="17">
        <v>9</v>
      </c>
      <c r="J22" s="17">
        <v>10</v>
      </c>
    </row>
    <row r="23" spans="1:12" x14ac:dyDescent="0.3">
      <c r="A23" s="133" t="s">
        <v>69</v>
      </c>
      <c r="B23" s="134"/>
      <c r="C23" s="134"/>
      <c r="D23" s="134"/>
      <c r="E23" s="134"/>
      <c r="F23" s="134"/>
      <c r="G23" s="134"/>
      <c r="H23" s="134"/>
      <c r="I23" s="134"/>
      <c r="J23" s="135"/>
    </row>
    <row r="24" spans="1:12" ht="41.25" customHeight="1" x14ac:dyDescent="0.3">
      <c r="A24" s="18" t="s">
        <v>15</v>
      </c>
      <c r="B24" s="19" t="s">
        <v>39</v>
      </c>
      <c r="C24" s="80">
        <v>31982251</v>
      </c>
      <c r="D24" s="80">
        <v>34015294</v>
      </c>
      <c r="E24" s="80">
        <v>34015294</v>
      </c>
      <c r="F24" s="81">
        <f>G24+H24+I24+J24</f>
        <v>34015294</v>
      </c>
      <c r="G24" s="82">
        <v>8333618</v>
      </c>
      <c r="H24" s="103">
        <v>8509752</v>
      </c>
      <c r="I24" s="103">
        <v>8662171</v>
      </c>
      <c r="J24" s="103">
        <v>8509753</v>
      </c>
      <c r="K24" s="126">
        <f>G24+H24+I24</f>
        <v>25505541</v>
      </c>
    </row>
    <row r="25" spans="1:12" ht="37.5" customHeight="1" x14ac:dyDescent="0.3">
      <c r="A25" s="18" t="s">
        <v>72</v>
      </c>
      <c r="B25" s="19" t="s">
        <v>40</v>
      </c>
      <c r="C25" s="83">
        <f>C26+C27</f>
        <v>9598063</v>
      </c>
      <c r="D25" s="83">
        <f t="shared" ref="D25:J25" si="0">D26+D27</f>
        <v>10738023</v>
      </c>
      <c r="E25" s="83">
        <f t="shared" si="0"/>
        <v>10738023</v>
      </c>
      <c r="F25" s="84">
        <f>F26+F27</f>
        <v>10738023</v>
      </c>
      <c r="G25" s="84">
        <f t="shared" si="0"/>
        <v>2467674</v>
      </c>
      <c r="H25" s="84">
        <f t="shared" si="0"/>
        <v>2419443</v>
      </c>
      <c r="I25" s="84">
        <f t="shared" si="0"/>
        <v>2307226</v>
      </c>
      <c r="J25" s="84">
        <f t="shared" si="0"/>
        <v>3543680</v>
      </c>
    </row>
    <row r="26" spans="1:12" x14ac:dyDescent="0.3">
      <c r="A26" s="20" t="s">
        <v>75</v>
      </c>
      <c r="B26" s="19" t="s">
        <v>41</v>
      </c>
      <c r="C26" s="85">
        <v>9578664</v>
      </c>
      <c r="D26" s="85">
        <v>10722117</v>
      </c>
      <c r="E26" s="85">
        <v>10722117</v>
      </c>
      <c r="F26" s="85">
        <f>G26+H26+I26+J26</f>
        <v>10722117</v>
      </c>
      <c r="G26" s="86">
        <v>2467674</v>
      </c>
      <c r="H26" s="87">
        <v>2419443</v>
      </c>
      <c r="I26" s="87">
        <v>2291320</v>
      </c>
      <c r="J26" s="87">
        <v>3543680</v>
      </c>
      <c r="K26" s="126">
        <f>G25+H25+I25+G38+H38+I38+G36</f>
        <v>7766310</v>
      </c>
    </row>
    <row r="27" spans="1:12" x14ac:dyDescent="0.3">
      <c r="A27" s="20" t="s">
        <v>74</v>
      </c>
      <c r="B27" s="19" t="s">
        <v>42</v>
      </c>
      <c r="C27" s="85">
        <v>19399</v>
      </c>
      <c r="D27" s="85">
        <v>15906</v>
      </c>
      <c r="E27" s="85">
        <v>15906</v>
      </c>
      <c r="F27" s="85">
        <f>G27+H27+I27+J27</f>
        <v>15906</v>
      </c>
      <c r="G27" s="86">
        <v>0</v>
      </c>
      <c r="H27" s="87">
        <v>0</v>
      </c>
      <c r="I27" s="87">
        <v>15906</v>
      </c>
      <c r="J27" s="87">
        <v>0</v>
      </c>
      <c r="K27" s="126">
        <f>G26+H26+I26</f>
        <v>7178437</v>
      </c>
    </row>
    <row r="28" spans="1:12" ht="40.5" customHeight="1" x14ac:dyDescent="0.3">
      <c r="A28" s="18" t="s">
        <v>120</v>
      </c>
      <c r="B28" s="19" t="s">
        <v>43</v>
      </c>
      <c r="C28" s="83">
        <f>C29+C30</f>
        <v>75662</v>
      </c>
      <c r="D28" s="83">
        <f t="shared" ref="D28:J28" si="1">D29+D30</f>
        <v>0</v>
      </c>
      <c r="E28" s="83">
        <f t="shared" si="1"/>
        <v>0</v>
      </c>
      <c r="F28" s="83">
        <f t="shared" si="1"/>
        <v>0</v>
      </c>
      <c r="G28" s="83">
        <f t="shared" si="1"/>
        <v>0</v>
      </c>
      <c r="H28" s="83">
        <f t="shared" si="1"/>
        <v>0</v>
      </c>
      <c r="I28" s="83">
        <f t="shared" si="1"/>
        <v>0</v>
      </c>
      <c r="J28" s="83">
        <f t="shared" si="1"/>
        <v>0</v>
      </c>
      <c r="L28" s="23" t="s">
        <v>80</v>
      </c>
    </row>
    <row r="29" spans="1:12" x14ac:dyDescent="0.3">
      <c r="A29" s="20" t="s">
        <v>75</v>
      </c>
      <c r="B29" s="19" t="s">
        <v>44</v>
      </c>
      <c r="C29" s="85">
        <v>69183</v>
      </c>
      <c r="D29" s="85">
        <v>0</v>
      </c>
      <c r="E29" s="85">
        <v>0</v>
      </c>
      <c r="F29" s="85">
        <f>G29+H29+I29+J29</f>
        <v>0</v>
      </c>
      <c r="G29" s="86">
        <v>0</v>
      </c>
      <c r="H29" s="87">
        <v>0</v>
      </c>
      <c r="I29" s="87">
        <v>0</v>
      </c>
      <c r="J29" s="87">
        <v>0</v>
      </c>
    </row>
    <row r="30" spans="1:12" x14ac:dyDescent="0.3">
      <c r="A30" s="20" t="s">
        <v>74</v>
      </c>
      <c r="B30" s="19" t="s">
        <v>45</v>
      </c>
      <c r="C30" s="85">
        <v>6479</v>
      </c>
      <c r="D30" s="85">
        <v>0</v>
      </c>
      <c r="E30" s="85">
        <v>0</v>
      </c>
      <c r="F30" s="85">
        <f>G30+H30+I30+J30</f>
        <v>0</v>
      </c>
      <c r="G30" s="86">
        <v>0</v>
      </c>
      <c r="H30" s="87">
        <v>0</v>
      </c>
      <c r="I30" s="87">
        <v>0</v>
      </c>
      <c r="J30" s="87">
        <v>0</v>
      </c>
    </row>
    <row r="31" spans="1:12" ht="19.899999999999999" customHeight="1" x14ac:dyDescent="0.3">
      <c r="A31" s="24" t="s">
        <v>16</v>
      </c>
      <c r="B31" s="25" t="s">
        <v>46</v>
      </c>
      <c r="C31" s="88">
        <f>C32+C33+C34+C35+C36+C37+C38</f>
        <v>2618231</v>
      </c>
      <c r="D31" s="88">
        <f t="shared" ref="D31:J31" si="2">D32+D33+D34+D35+D36+D37+D38</f>
        <v>2684359</v>
      </c>
      <c r="E31" s="88">
        <f t="shared" si="2"/>
        <v>2684359</v>
      </c>
      <c r="F31" s="88">
        <f t="shared" si="2"/>
        <v>2684359</v>
      </c>
      <c r="G31" s="88">
        <f t="shared" si="2"/>
        <v>565087</v>
      </c>
      <c r="H31" s="88">
        <f t="shared" si="2"/>
        <v>597140</v>
      </c>
      <c r="I31" s="88">
        <f>I32+I33+I34+I35+I36+I37+I38</f>
        <v>1139598</v>
      </c>
      <c r="J31" s="88">
        <f t="shared" si="2"/>
        <v>382534</v>
      </c>
      <c r="K31" s="126">
        <f>G31+H31+I31</f>
        <v>2301825</v>
      </c>
    </row>
    <row r="32" spans="1:12" ht="37.5" customHeight="1" x14ac:dyDescent="0.3">
      <c r="A32" s="26" t="s">
        <v>113</v>
      </c>
      <c r="B32" s="16">
        <v>1410</v>
      </c>
      <c r="C32" s="89">
        <v>185954</v>
      </c>
      <c r="D32" s="89">
        <v>102970</v>
      </c>
      <c r="E32" s="89">
        <v>102970</v>
      </c>
      <c r="F32" s="89">
        <f>H32+I32+J32+G32</f>
        <v>102970</v>
      </c>
      <c r="G32" s="89">
        <v>44613</v>
      </c>
      <c r="H32" s="108">
        <v>16805</v>
      </c>
      <c r="I32" s="108">
        <v>26552</v>
      </c>
      <c r="J32" s="108">
        <v>15000</v>
      </c>
      <c r="K32" s="126">
        <f>G32+H32+I32</f>
        <v>87970</v>
      </c>
      <c r="L32" s="23" t="s">
        <v>78</v>
      </c>
    </row>
    <row r="33" spans="1:12" ht="32.25" x14ac:dyDescent="0.3">
      <c r="A33" s="28" t="s">
        <v>103</v>
      </c>
      <c r="B33" s="29">
        <v>1420</v>
      </c>
      <c r="C33" s="90">
        <v>124989</v>
      </c>
      <c r="D33" s="90">
        <v>192923</v>
      </c>
      <c r="E33" s="90">
        <v>192923</v>
      </c>
      <c r="F33" s="89">
        <f t="shared" ref="F33:F38" si="3">H33+I33+J33+G33</f>
        <v>192923</v>
      </c>
      <c r="G33" s="115">
        <v>66032</v>
      </c>
      <c r="H33" s="110">
        <v>47738</v>
      </c>
      <c r="I33" s="110">
        <v>39153</v>
      </c>
      <c r="J33" s="110">
        <v>40000</v>
      </c>
      <c r="K33" s="126">
        <f>G33+H33+I33</f>
        <v>152923</v>
      </c>
      <c r="L33" s="23" t="s">
        <v>79</v>
      </c>
    </row>
    <row r="34" spans="1:12" x14ac:dyDescent="0.3">
      <c r="A34" s="30" t="s">
        <v>27</v>
      </c>
      <c r="B34" s="31">
        <v>1430</v>
      </c>
      <c r="C34" s="92">
        <v>30388</v>
      </c>
      <c r="D34" s="92">
        <v>106920</v>
      </c>
      <c r="E34" s="92">
        <v>106920</v>
      </c>
      <c r="F34" s="89">
        <f t="shared" si="3"/>
        <v>106920</v>
      </c>
      <c r="G34" s="116">
        <v>27921</v>
      </c>
      <c r="H34" s="94">
        <v>24637</v>
      </c>
      <c r="I34" s="94">
        <v>28362</v>
      </c>
      <c r="J34" s="94">
        <v>26000</v>
      </c>
      <c r="K34" s="126">
        <f>G34+H34+I34</f>
        <v>80920</v>
      </c>
    </row>
    <row r="35" spans="1:12" ht="32.25" x14ac:dyDescent="0.3">
      <c r="A35" s="33" t="s">
        <v>123</v>
      </c>
      <c r="B35" s="16">
        <v>1440</v>
      </c>
      <c r="C35" s="89">
        <v>0</v>
      </c>
      <c r="D35" s="89">
        <v>789197</v>
      </c>
      <c r="E35" s="89">
        <v>789197</v>
      </c>
      <c r="F35" s="89">
        <f t="shared" si="3"/>
        <v>789197</v>
      </c>
      <c r="G35" s="117">
        <v>0</v>
      </c>
      <c r="H35" s="108">
        <v>0</v>
      </c>
      <c r="I35" s="108">
        <v>789197</v>
      </c>
      <c r="J35" s="108">
        <v>0</v>
      </c>
      <c r="L35" s="23" t="s">
        <v>77</v>
      </c>
    </row>
    <row r="36" spans="1:12" x14ac:dyDescent="0.3">
      <c r="A36" s="32" t="s">
        <v>28</v>
      </c>
      <c r="B36" s="16">
        <v>1450</v>
      </c>
      <c r="C36" s="89">
        <v>153645</v>
      </c>
      <c r="D36" s="89">
        <v>50780</v>
      </c>
      <c r="E36" s="89">
        <v>50780</v>
      </c>
      <c r="F36" s="89">
        <f t="shared" si="3"/>
        <v>50780</v>
      </c>
      <c r="G36" s="117">
        <v>15680</v>
      </c>
      <c r="H36" s="87">
        <v>16900</v>
      </c>
      <c r="I36" s="87">
        <v>0</v>
      </c>
      <c r="J36" s="87">
        <v>18200</v>
      </c>
      <c r="K36" s="126">
        <f>G36+H36</f>
        <v>32580</v>
      </c>
    </row>
    <row r="37" spans="1:12" ht="32.25" x14ac:dyDescent="0.3">
      <c r="A37" s="33" t="s">
        <v>102</v>
      </c>
      <c r="B37" s="16">
        <v>1470</v>
      </c>
      <c r="C37" s="89">
        <v>998857</v>
      </c>
      <c r="D37" s="89">
        <v>752282</v>
      </c>
      <c r="E37" s="89">
        <v>752282</v>
      </c>
      <c r="F37" s="89">
        <f t="shared" si="3"/>
        <v>752282</v>
      </c>
      <c r="G37" s="118">
        <v>264961</v>
      </c>
      <c r="H37" s="108">
        <v>243464</v>
      </c>
      <c r="I37" s="108">
        <v>93523</v>
      </c>
      <c r="J37" s="108">
        <v>150334</v>
      </c>
      <c r="K37" s="126">
        <f>G37+H37+I37</f>
        <v>601948</v>
      </c>
    </row>
    <row r="38" spans="1:12" x14ac:dyDescent="0.3">
      <c r="A38" s="101" t="s">
        <v>104</v>
      </c>
      <c r="B38" s="16">
        <v>1480</v>
      </c>
      <c r="C38" s="89">
        <v>1124398</v>
      </c>
      <c r="D38" s="89">
        <v>689287</v>
      </c>
      <c r="E38" s="89">
        <v>689287</v>
      </c>
      <c r="F38" s="89">
        <f t="shared" si="3"/>
        <v>689287</v>
      </c>
      <c r="G38" s="95">
        <v>145880</v>
      </c>
      <c r="H38" s="87">
        <v>247596</v>
      </c>
      <c r="I38" s="87">
        <v>162811</v>
      </c>
      <c r="J38" s="87">
        <v>133000</v>
      </c>
      <c r="K38" s="126">
        <f>G38+H38+I38</f>
        <v>556287</v>
      </c>
    </row>
    <row r="39" spans="1:12" ht="18.600000000000001" customHeight="1" x14ac:dyDescent="0.3">
      <c r="A39" s="35" t="s">
        <v>70</v>
      </c>
      <c r="B39" s="36">
        <v>1500</v>
      </c>
      <c r="C39" s="96">
        <f t="shared" ref="C39:J39" si="4">C24+C25+C28+C31</f>
        <v>44274207</v>
      </c>
      <c r="D39" s="96">
        <f t="shared" si="4"/>
        <v>47437676</v>
      </c>
      <c r="E39" s="96">
        <f t="shared" si="4"/>
        <v>47437676</v>
      </c>
      <c r="F39" s="96">
        <f t="shared" si="4"/>
        <v>47437676</v>
      </c>
      <c r="G39" s="96">
        <f t="shared" si="4"/>
        <v>11366379</v>
      </c>
      <c r="H39" s="96">
        <f t="shared" si="4"/>
        <v>11526335</v>
      </c>
      <c r="I39" s="96">
        <f>I24+I25+I28+I31</f>
        <v>12108995</v>
      </c>
      <c r="J39" s="96">
        <f t="shared" si="4"/>
        <v>12435967</v>
      </c>
      <c r="K39" s="126">
        <f>G39+H39+I39</f>
        <v>35001709</v>
      </c>
    </row>
    <row r="40" spans="1:12" x14ac:dyDescent="0.3">
      <c r="A40" s="136" t="s">
        <v>17</v>
      </c>
      <c r="B40" s="137"/>
      <c r="C40" s="137"/>
      <c r="D40" s="137"/>
      <c r="E40" s="137"/>
      <c r="F40" s="137"/>
      <c r="G40" s="137"/>
      <c r="H40" s="137"/>
      <c r="I40" s="137"/>
      <c r="J40" s="138"/>
    </row>
    <row r="41" spans="1:12" ht="55.5" customHeight="1" x14ac:dyDescent="0.3">
      <c r="A41" s="37" t="s">
        <v>18</v>
      </c>
      <c r="B41" s="38">
        <v>2100</v>
      </c>
      <c r="C41" s="97">
        <f t="shared" ref="C41:J41" si="5">C42+C55</f>
        <v>30231792</v>
      </c>
      <c r="D41" s="97">
        <f>D42+D55</f>
        <v>33462004</v>
      </c>
      <c r="E41" s="97">
        <f t="shared" si="5"/>
        <v>33462004</v>
      </c>
      <c r="F41" s="97">
        <f t="shared" si="5"/>
        <v>33462004</v>
      </c>
      <c r="G41" s="97">
        <f t="shared" si="5"/>
        <v>8363521</v>
      </c>
      <c r="H41" s="97">
        <f t="shared" si="5"/>
        <v>8753103</v>
      </c>
      <c r="I41" s="97">
        <f t="shared" si="5"/>
        <v>8036646</v>
      </c>
      <c r="J41" s="97">
        <f t="shared" si="5"/>
        <v>8308734</v>
      </c>
    </row>
    <row r="42" spans="1:12" ht="18" customHeight="1" x14ac:dyDescent="0.3">
      <c r="A42" s="37" t="s">
        <v>19</v>
      </c>
      <c r="B42" s="38">
        <v>2110</v>
      </c>
      <c r="C42" s="97">
        <f>C43+C44+C45+C46+C47+C48+C49+C50+C51+C52+C53+C54</f>
        <v>29843885</v>
      </c>
      <c r="D42" s="97">
        <f t="shared" ref="D42:J42" si="6">D43+D44+D45+D46+D47+D48+D49+D50+D51+D52+D53+D54</f>
        <v>33459851</v>
      </c>
      <c r="E42" s="97">
        <f t="shared" si="6"/>
        <v>33459851</v>
      </c>
      <c r="F42" s="97">
        <f t="shared" si="6"/>
        <v>33459851</v>
      </c>
      <c r="G42" s="97">
        <f t="shared" si="6"/>
        <v>8363521</v>
      </c>
      <c r="H42" s="97">
        <f t="shared" si="6"/>
        <v>8753103</v>
      </c>
      <c r="I42" s="97">
        <f t="shared" si="6"/>
        <v>8034493</v>
      </c>
      <c r="J42" s="97">
        <f t="shared" si="6"/>
        <v>8308734</v>
      </c>
    </row>
    <row r="43" spans="1:12" ht="18" customHeight="1" x14ac:dyDescent="0.3">
      <c r="A43" s="20" t="s">
        <v>53</v>
      </c>
      <c r="B43" s="39">
        <v>2111</v>
      </c>
      <c r="C43" s="90">
        <v>23318039</v>
      </c>
      <c r="D43" s="90">
        <v>26238889</v>
      </c>
      <c r="E43" s="90">
        <v>26238889</v>
      </c>
      <c r="F43" s="90">
        <f>G43+H43+I43+J43</f>
        <v>26238889</v>
      </c>
      <c r="G43" s="91">
        <v>6684504</v>
      </c>
      <c r="H43" s="87">
        <v>6698855</v>
      </c>
      <c r="I43" s="87">
        <v>6206756</v>
      </c>
      <c r="J43" s="87">
        <v>6648774</v>
      </c>
    </row>
    <row r="44" spans="1:12" ht="19.899999999999999" customHeight="1" x14ac:dyDescent="0.3">
      <c r="A44" s="20" t="s">
        <v>54</v>
      </c>
      <c r="B44" s="14">
        <v>2112</v>
      </c>
      <c r="C44" s="85">
        <v>4940690</v>
      </c>
      <c r="D44" s="85">
        <v>5635952</v>
      </c>
      <c r="E44" s="85">
        <v>5635952</v>
      </c>
      <c r="F44" s="90">
        <f t="shared" ref="F44:F54" si="7">G44+H44+I44+J44</f>
        <v>5635952</v>
      </c>
      <c r="G44" s="86">
        <v>1426932</v>
      </c>
      <c r="H44" s="87">
        <v>1450479</v>
      </c>
      <c r="I44" s="87">
        <v>1329055</v>
      </c>
      <c r="J44" s="87">
        <v>1429486</v>
      </c>
      <c r="K44" s="126">
        <f>G43+H43+I43+G62+H62+I62+G91+H91+I91</f>
        <v>19891512</v>
      </c>
    </row>
    <row r="45" spans="1:12" ht="18" customHeight="1" x14ac:dyDescent="0.3">
      <c r="A45" s="20" t="s">
        <v>55</v>
      </c>
      <c r="B45" s="14">
        <v>2113</v>
      </c>
      <c r="C45" s="85">
        <v>155261</v>
      </c>
      <c r="D45" s="85">
        <v>229628</v>
      </c>
      <c r="E45" s="85">
        <v>229628</v>
      </c>
      <c r="F45" s="90">
        <f t="shared" si="7"/>
        <v>229628</v>
      </c>
      <c r="G45" s="86">
        <v>42555</v>
      </c>
      <c r="H45" s="124">
        <v>154073</v>
      </c>
      <c r="I45" s="127">
        <v>0</v>
      </c>
      <c r="J45" s="124">
        <v>33000</v>
      </c>
      <c r="K45" s="126">
        <f>G44+H44+I44+G63+H63+I63+G92+H92+I92</f>
        <v>4271420</v>
      </c>
    </row>
    <row r="46" spans="1:12" ht="18" customHeight="1" x14ac:dyDescent="0.3">
      <c r="A46" s="20" t="s">
        <v>56</v>
      </c>
      <c r="B46" s="14">
        <v>2114</v>
      </c>
      <c r="C46" s="85">
        <v>465201</v>
      </c>
      <c r="D46" s="85">
        <v>695850</v>
      </c>
      <c r="E46" s="85">
        <v>695850</v>
      </c>
      <c r="F46" s="90">
        <f t="shared" si="7"/>
        <v>695850</v>
      </c>
      <c r="G46" s="86">
        <v>128629</v>
      </c>
      <c r="H46" s="124">
        <v>123401</v>
      </c>
      <c r="I46" s="127">
        <v>322246</v>
      </c>
      <c r="J46" s="124">
        <v>121574</v>
      </c>
      <c r="K46" s="126">
        <f>G45+H45+G64+H64+I64+G93+H93+I93+2769-61825</f>
        <v>308051</v>
      </c>
    </row>
    <row r="47" spans="1:12" ht="18" customHeight="1" x14ac:dyDescent="0.3">
      <c r="A47" s="20" t="s">
        <v>57</v>
      </c>
      <c r="B47" s="14">
        <v>2114</v>
      </c>
      <c r="C47" s="85">
        <v>0</v>
      </c>
      <c r="D47" s="85">
        <v>0</v>
      </c>
      <c r="E47" s="85">
        <v>0</v>
      </c>
      <c r="F47" s="90">
        <f t="shared" si="7"/>
        <v>0</v>
      </c>
      <c r="G47" s="86">
        <v>0</v>
      </c>
      <c r="H47" s="87">
        <v>0</v>
      </c>
      <c r="I47" s="87">
        <v>0</v>
      </c>
      <c r="J47" s="87">
        <v>0</v>
      </c>
      <c r="K47" s="126">
        <f>G46+H46+I46+G65+H65+I65+G94+H94+I94+G102+H102+I102-2769</f>
        <v>2747474</v>
      </c>
    </row>
    <row r="48" spans="1:12" ht="18" customHeight="1" x14ac:dyDescent="0.3">
      <c r="A48" s="20" t="s">
        <v>58</v>
      </c>
      <c r="B48" s="14">
        <v>2115</v>
      </c>
      <c r="C48" s="85">
        <v>950877</v>
      </c>
      <c r="D48" s="85">
        <v>652704</v>
      </c>
      <c r="E48" s="85">
        <v>652704</v>
      </c>
      <c r="F48" s="90">
        <f t="shared" si="7"/>
        <v>652704</v>
      </c>
      <c r="G48" s="86">
        <v>78491</v>
      </c>
      <c r="H48" s="87">
        <v>323642</v>
      </c>
      <c r="I48" s="87">
        <v>175571</v>
      </c>
      <c r="J48" s="87">
        <v>75000</v>
      </c>
      <c r="K48" s="126">
        <f>G48+H48+I48+G67+H67+I67+G96+H96+I96</f>
        <v>3040466</v>
      </c>
    </row>
    <row r="49" spans="1:11" ht="18" customHeight="1" x14ac:dyDescent="0.3">
      <c r="A49" s="20" t="s">
        <v>60</v>
      </c>
      <c r="B49" s="14">
        <v>2116</v>
      </c>
      <c r="C49" s="85">
        <v>1875</v>
      </c>
      <c r="D49" s="85">
        <v>0</v>
      </c>
      <c r="E49" s="85">
        <v>0</v>
      </c>
      <c r="F49" s="90">
        <f t="shared" si="7"/>
        <v>0</v>
      </c>
      <c r="G49" s="86">
        <v>0</v>
      </c>
      <c r="H49" s="87">
        <v>0</v>
      </c>
      <c r="I49" s="87">
        <v>0</v>
      </c>
      <c r="J49" s="87">
        <v>0</v>
      </c>
      <c r="K49" s="126">
        <f>G69+H69+I69+G98+H98+I98</f>
        <v>1235332</v>
      </c>
    </row>
    <row r="50" spans="1:11" ht="18" customHeight="1" x14ac:dyDescent="0.3">
      <c r="A50" s="20" t="s">
        <v>59</v>
      </c>
      <c r="B50" s="14">
        <v>2117</v>
      </c>
      <c r="C50" s="85">
        <v>0</v>
      </c>
      <c r="D50" s="85">
        <v>0</v>
      </c>
      <c r="E50" s="85">
        <v>0</v>
      </c>
      <c r="F50" s="90">
        <f t="shared" si="7"/>
        <v>0</v>
      </c>
      <c r="G50" s="86">
        <v>0</v>
      </c>
      <c r="H50" s="87">
        <v>0</v>
      </c>
      <c r="I50" s="87">
        <v>0</v>
      </c>
      <c r="J50" s="87">
        <v>0</v>
      </c>
    </row>
    <row r="51" spans="1:11" ht="40.5" customHeight="1" x14ac:dyDescent="0.3">
      <c r="A51" s="40" t="s">
        <v>61</v>
      </c>
      <c r="B51" s="14">
        <v>2118</v>
      </c>
      <c r="C51" s="85">
        <v>3600</v>
      </c>
      <c r="D51" s="85">
        <v>3900</v>
      </c>
      <c r="E51" s="85">
        <v>3900</v>
      </c>
      <c r="F51" s="90">
        <f t="shared" si="7"/>
        <v>3900</v>
      </c>
      <c r="G51" s="86">
        <v>2400</v>
      </c>
      <c r="H51" s="108">
        <v>1500</v>
      </c>
      <c r="I51" s="108">
        <v>0</v>
      </c>
      <c r="J51" s="108">
        <v>0</v>
      </c>
      <c r="K51" s="126">
        <f>H54+I54+G103+I103-861</f>
        <v>7315</v>
      </c>
    </row>
    <row r="52" spans="1:11" x14ac:dyDescent="0.3">
      <c r="A52" s="20" t="s">
        <v>62</v>
      </c>
      <c r="B52" s="14">
        <f>B51+1</f>
        <v>2119</v>
      </c>
      <c r="C52" s="85">
        <v>0</v>
      </c>
      <c r="D52" s="85">
        <v>0</v>
      </c>
      <c r="E52" s="85">
        <v>0</v>
      </c>
      <c r="F52" s="90">
        <f t="shared" si="7"/>
        <v>0</v>
      </c>
      <c r="G52" s="86">
        <v>0</v>
      </c>
      <c r="H52" s="87">
        <v>0</v>
      </c>
      <c r="I52" s="87">
        <v>0</v>
      </c>
      <c r="J52" s="87">
        <v>0</v>
      </c>
    </row>
    <row r="53" spans="1:11" x14ac:dyDescent="0.3">
      <c r="A53" s="20" t="s">
        <v>63</v>
      </c>
      <c r="B53" s="14">
        <f t="shared" ref="B53:B54" si="8">B52+1</f>
        <v>2120</v>
      </c>
      <c r="C53" s="85">
        <v>0</v>
      </c>
      <c r="D53" s="85">
        <v>10</v>
      </c>
      <c r="E53" s="85">
        <v>10</v>
      </c>
      <c r="F53" s="90">
        <f t="shared" si="7"/>
        <v>10</v>
      </c>
      <c r="G53" s="86">
        <v>10</v>
      </c>
      <c r="H53" s="87">
        <v>0</v>
      </c>
      <c r="I53" s="87">
        <v>0</v>
      </c>
      <c r="J53" s="87">
        <v>0</v>
      </c>
    </row>
    <row r="54" spans="1:11" x14ac:dyDescent="0.3">
      <c r="A54" s="20" t="s">
        <v>64</v>
      </c>
      <c r="B54" s="14">
        <f t="shared" si="8"/>
        <v>2121</v>
      </c>
      <c r="C54" s="85">
        <v>8342</v>
      </c>
      <c r="D54" s="85">
        <v>2918</v>
      </c>
      <c r="E54" s="85">
        <v>2918</v>
      </c>
      <c r="F54" s="90">
        <f t="shared" si="7"/>
        <v>2918</v>
      </c>
      <c r="G54" s="86">
        <v>0</v>
      </c>
      <c r="H54" s="87">
        <v>1153</v>
      </c>
      <c r="I54" s="87">
        <v>865</v>
      </c>
      <c r="J54" s="87">
        <v>900</v>
      </c>
    </row>
    <row r="55" spans="1:11" x14ac:dyDescent="0.3">
      <c r="A55" s="18" t="s">
        <v>51</v>
      </c>
      <c r="B55" s="41">
        <v>2130</v>
      </c>
      <c r="C55" s="83">
        <f>C56+C57+C58+C59</f>
        <v>387907</v>
      </c>
      <c r="D55" s="83">
        <f t="shared" ref="D55:J55" si="9">D56+D57+D58+D59</f>
        <v>2153</v>
      </c>
      <c r="E55" s="83">
        <f t="shared" si="9"/>
        <v>2153</v>
      </c>
      <c r="F55" s="83">
        <f t="shared" si="9"/>
        <v>2153</v>
      </c>
      <c r="G55" s="83">
        <f t="shared" si="9"/>
        <v>0</v>
      </c>
      <c r="H55" s="83">
        <f t="shared" si="9"/>
        <v>0</v>
      </c>
      <c r="I55" s="83">
        <f t="shared" si="9"/>
        <v>2153</v>
      </c>
      <c r="J55" s="83">
        <f t="shared" si="9"/>
        <v>0</v>
      </c>
    </row>
    <row r="56" spans="1:11" ht="37.5" customHeight="1" x14ac:dyDescent="0.3">
      <c r="A56" s="40" t="s">
        <v>65</v>
      </c>
      <c r="B56" s="14">
        <v>2131</v>
      </c>
      <c r="C56" s="85">
        <v>387907</v>
      </c>
      <c r="D56" s="85">
        <v>2153</v>
      </c>
      <c r="E56" s="85">
        <v>2153</v>
      </c>
      <c r="F56" s="85">
        <f>G56+H56+I56+J56</f>
        <v>2153</v>
      </c>
      <c r="G56" s="86">
        <v>0</v>
      </c>
      <c r="H56" s="108">
        <v>0</v>
      </c>
      <c r="I56" s="108">
        <v>2153</v>
      </c>
      <c r="J56" s="108">
        <v>0</v>
      </c>
    </row>
    <row r="57" spans="1:11" x14ac:dyDescent="0.3">
      <c r="A57" s="20" t="s">
        <v>66</v>
      </c>
      <c r="B57" s="14">
        <v>2132</v>
      </c>
      <c r="C57" s="85">
        <v>0</v>
      </c>
      <c r="D57" s="85">
        <v>0</v>
      </c>
      <c r="E57" s="85">
        <v>0</v>
      </c>
      <c r="F57" s="85">
        <f t="shared" ref="F57:F59" si="10">G57+H57+I57+J57</f>
        <v>0</v>
      </c>
      <c r="G57" s="86">
        <v>0</v>
      </c>
      <c r="H57" s="87">
        <v>0</v>
      </c>
      <c r="I57" s="87">
        <v>0</v>
      </c>
      <c r="J57" s="87">
        <v>0</v>
      </c>
    </row>
    <row r="58" spans="1:11" x14ac:dyDescent="0.3">
      <c r="A58" s="20" t="s">
        <v>67</v>
      </c>
      <c r="B58" s="14">
        <v>2133</v>
      </c>
      <c r="C58" s="85">
        <v>0</v>
      </c>
      <c r="D58" s="85">
        <v>0</v>
      </c>
      <c r="E58" s="85">
        <v>0</v>
      </c>
      <c r="F58" s="85">
        <f t="shared" si="10"/>
        <v>0</v>
      </c>
      <c r="G58" s="86">
        <v>0</v>
      </c>
      <c r="H58" s="87">
        <v>0</v>
      </c>
      <c r="I58" s="87">
        <v>0</v>
      </c>
      <c r="J58" s="87">
        <v>0</v>
      </c>
    </row>
    <row r="59" spans="1:11" x14ac:dyDescent="0.3">
      <c r="A59" s="20" t="s">
        <v>68</v>
      </c>
      <c r="B59" s="14">
        <v>2134</v>
      </c>
      <c r="C59" s="85">
        <v>0</v>
      </c>
      <c r="D59" s="85">
        <v>0</v>
      </c>
      <c r="E59" s="85">
        <v>0</v>
      </c>
      <c r="F59" s="85">
        <f t="shared" si="10"/>
        <v>0</v>
      </c>
      <c r="G59" s="86">
        <v>0</v>
      </c>
      <c r="H59" s="87">
        <v>0</v>
      </c>
      <c r="I59" s="87">
        <v>0</v>
      </c>
      <c r="J59" s="87">
        <v>0</v>
      </c>
    </row>
    <row r="60" spans="1:11" ht="30" customHeight="1" x14ac:dyDescent="0.3">
      <c r="A60" s="18" t="s">
        <v>73</v>
      </c>
      <c r="B60" s="41">
        <v>2200</v>
      </c>
      <c r="C60" s="83">
        <f t="shared" ref="C60:J60" si="11">C61+C74</f>
        <v>11241654</v>
      </c>
      <c r="D60" s="83">
        <f t="shared" si="11"/>
        <v>11305249</v>
      </c>
      <c r="E60" s="83">
        <f t="shared" si="11"/>
        <v>11305249</v>
      </c>
      <c r="F60" s="83">
        <f t="shared" si="11"/>
        <v>11305249</v>
      </c>
      <c r="G60" s="83">
        <f t="shared" si="11"/>
        <v>2552311</v>
      </c>
      <c r="H60" s="83">
        <f t="shared" si="11"/>
        <v>2362089</v>
      </c>
      <c r="I60" s="83">
        <f t="shared" si="11"/>
        <v>2291316</v>
      </c>
      <c r="J60" s="83">
        <f t="shared" si="11"/>
        <v>4099533</v>
      </c>
      <c r="K60" s="126"/>
    </row>
    <row r="61" spans="1:11" x14ac:dyDescent="0.3">
      <c r="A61" s="37" t="s">
        <v>19</v>
      </c>
      <c r="B61" s="41">
        <v>2210</v>
      </c>
      <c r="C61" s="83">
        <f>C62+C63+C64+C65+C66+C67+C68+C69+C70+C71+C72+C73</f>
        <v>11222256</v>
      </c>
      <c r="D61" s="83">
        <f t="shared" ref="D61:J61" si="12">D62+D63+D64+D65+D66+D67+D68+D69+D70+D71+D72+D73</f>
        <v>11289343</v>
      </c>
      <c r="E61" s="83">
        <f t="shared" si="12"/>
        <v>11289343</v>
      </c>
      <c r="F61" s="83">
        <f t="shared" si="12"/>
        <v>11289343</v>
      </c>
      <c r="G61" s="83">
        <f t="shared" si="12"/>
        <v>2552311</v>
      </c>
      <c r="H61" s="83">
        <f t="shared" si="12"/>
        <v>2346183</v>
      </c>
      <c r="I61" s="83">
        <f t="shared" si="12"/>
        <v>2291316</v>
      </c>
      <c r="J61" s="83">
        <f t="shared" si="12"/>
        <v>4099533</v>
      </c>
    </row>
    <row r="62" spans="1:11" x14ac:dyDescent="0.3">
      <c r="A62" s="20" t="s">
        <v>53</v>
      </c>
      <c r="B62" s="39">
        <v>2211</v>
      </c>
      <c r="C62" s="85">
        <v>612195</v>
      </c>
      <c r="D62" s="85">
        <v>238170</v>
      </c>
      <c r="E62" s="85">
        <v>238170</v>
      </c>
      <c r="F62" s="85">
        <f>G62+H62+I62+J62</f>
        <v>238170</v>
      </c>
      <c r="G62" s="86">
        <v>28338</v>
      </c>
      <c r="H62" s="87">
        <v>206057</v>
      </c>
      <c r="I62" s="87">
        <v>3775</v>
      </c>
      <c r="J62" s="87">
        <v>0</v>
      </c>
    </row>
    <row r="63" spans="1:11" x14ac:dyDescent="0.3">
      <c r="A63" s="20" t="s">
        <v>54</v>
      </c>
      <c r="B63" s="14">
        <f>B62+1</f>
        <v>2212</v>
      </c>
      <c r="C63" s="85">
        <v>130800</v>
      </c>
      <c r="D63" s="85">
        <v>51014</v>
      </c>
      <c r="E63" s="85">
        <v>51014</v>
      </c>
      <c r="F63" s="85">
        <f t="shared" ref="F63:F78" si="13">G63+H63+I63+J63</f>
        <v>51014</v>
      </c>
      <c r="G63" s="86">
        <v>6234</v>
      </c>
      <c r="H63" s="87">
        <v>44039</v>
      </c>
      <c r="I63" s="87">
        <v>741</v>
      </c>
      <c r="J63" s="87">
        <v>0</v>
      </c>
    </row>
    <row r="64" spans="1:11" x14ac:dyDescent="0.3">
      <c r="A64" s="20" t="s">
        <v>55</v>
      </c>
      <c r="B64" s="14">
        <f t="shared" ref="B64:B73" si="14">B63+1</f>
        <v>2213</v>
      </c>
      <c r="C64" s="85">
        <v>511958</v>
      </c>
      <c r="D64" s="85">
        <v>152824</v>
      </c>
      <c r="E64" s="85">
        <v>152824</v>
      </c>
      <c r="F64" s="85">
        <f t="shared" si="13"/>
        <v>152824</v>
      </c>
      <c r="G64" s="86">
        <v>12901</v>
      </c>
      <c r="H64" s="124">
        <v>6598</v>
      </c>
      <c r="I64" s="127">
        <v>113325</v>
      </c>
      <c r="J64" s="124">
        <v>20000</v>
      </c>
    </row>
    <row r="65" spans="1:11" x14ac:dyDescent="0.3">
      <c r="A65" s="20" t="s">
        <v>56</v>
      </c>
      <c r="B65" s="14">
        <f t="shared" si="14"/>
        <v>2214</v>
      </c>
      <c r="C65" s="85">
        <v>2031293</v>
      </c>
      <c r="D65" s="85">
        <v>1706501</v>
      </c>
      <c r="E65" s="85">
        <v>1706501</v>
      </c>
      <c r="F65" s="85">
        <f t="shared" si="13"/>
        <v>1706501</v>
      </c>
      <c r="G65" s="86">
        <v>573743</v>
      </c>
      <c r="H65" s="124">
        <v>418437</v>
      </c>
      <c r="I65" s="127">
        <v>594321</v>
      </c>
      <c r="J65" s="124">
        <v>120000</v>
      </c>
    </row>
    <row r="66" spans="1:11" x14ac:dyDescent="0.3">
      <c r="A66" s="20" t="s">
        <v>57</v>
      </c>
      <c r="B66" s="14">
        <f t="shared" si="14"/>
        <v>2215</v>
      </c>
      <c r="C66" s="85">
        <v>549534</v>
      </c>
      <c r="D66" s="85">
        <v>528156</v>
      </c>
      <c r="E66" s="85">
        <v>528156</v>
      </c>
      <c r="F66" s="85">
        <f t="shared" si="13"/>
        <v>528156</v>
      </c>
      <c r="G66" s="86">
        <v>129790</v>
      </c>
      <c r="H66" s="124">
        <v>141579</v>
      </c>
      <c r="I66" s="127">
        <v>126787</v>
      </c>
      <c r="J66" s="124">
        <v>130000</v>
      </c>
    </row>
    <row r="67" spans="1:11" x14ac:dyDescent="0.3">
      <c r="A67" s="20" t="s">
        <v>58</v>
      </c>
      <c r="B67" s="14">
        <f t="shared" si="14"/>
        <v>2216</v>
      </c>
      <c r="C67" s="85">
        <v>2227523</v>
      </c>
      <c r="D67" s="85">
        <v>3287044</v>
      </c>
      <c r="E67" s="85">
        <v>3287044</v>
      </c>
      <c r="F67" s="85">
        <f t="shared" si="13"/>
        <v>3287044</v>
      </c>
      <c r="G67" s="86">
        <v>688374</v>
      </c>
      <c r="H67" s="87">
        <v>883953</v>
      </c>
      <c r="I67" s="87">
        <v>853123</v>
      </c>
      <c r="J67" s="87">
        <v>861594</v>
      </c>
    </row>
    <row r="68" spans="1:11" x14ac:dyDescent="0.3">
      <c r="A68" s="20" t="s">
        <v>60</v>
      </c>
      <c r="B68" s="14">
        <f t="shared" si="14"/>
        <v>2217</v>
      </c>
      <c r="C68" s="85">
        <v>0</v>
      </c>
      <c r="D68" s="85">
        <v>0</v>
      </c>
      <c r="E68" s="85">
        <v>0</v>
      </c>
      <c r="F68" s="85">
        <f t="shared" si="13"/>
        <v>0</v>
      </c>
      <c r="G68" s="86">
        <v>0</v>
      </c>
      <c r="H68" s="87">
        <v>0</v>
      </c>
      <c r="I68" s="87">
        <v>0</v>
      </c>
      <c r="J68" s="87">
        <v>0</v>
      </c>
    </row>
    <row r="69" spans="1:11" x14ac:dyDescent="0.3">
      <c r="A69" s="20" t="s">
        <v>59</v>
      </c>
      <c r="B69" s="14">
        <f t="shared" si="14"/>
        <v>2218</v>
      </c>
      <c r="C69" s="85">
        <v>2226323</v>
      </c>
      <c r="D69" s="85">
        <v>2222000</v>
      </c>
      <c r="E69" s="85">
        <v>2222000</v>
      </c>
      <c r="F69" s="85">
        <f t="shared" si="13"/>
        <v>2222000</v>
      </c>
      <c r="G69" s="86">
        <v>535774</v>
      </c>
      <c r="H69" s="87">
        <v>17033</v>
      </c>
      <c r="I69" s="87">
        <v>74236</v>
      </c>
      <c r="J69" s="87">
        <v>1594957</v>
      </c>
    </row>
    <row r="70" spans="1:11" ht="39" customHeight="1" x14ac:dyDescent="0.3">
      <c r="A70" s="40" t="s">
        <v>61</v>
      </c>
      <c r="B70" s="14">
        <f t="shared" si="14"/>
        <v>2219</v>
      </c>
      <c r="C70" s="85">
        <v>17470</v>
      </c>
      <c r="D70" s="85">
        <v>17700</v>
      </c>
      <c r="E70" s="85">
        <v>17700</v>
      </c>
      <c r="F70" s="85">
        <f t="shared" si="13"/>
        <v>17700</v>
      </c>
      <c r="G70" s="86">
        <v>0</v>
      </c>
      <c r="H70" s="108">
        <v>3300</v>
      </c>
      <c r="I70" s="108">
        <v>0</v>
      </c>
      <c r="J70" s="108">
        <v>14400</v>
      </c>
    </row>
    <row r="71" spans="1:11" x14ac:dyDescent="0.3">
      <c r="A71" s="20" t="s">
        <v>62</v>
      </c>
      <c r="B71" s="14">
        <f>B70+1</f>
        <v>2220</v>
      </c>
      <c r="C71" s="85">
        <v>12017</v>
      </c>
      <c r="D71" s="85">
        <v>24300</v>
      </c>
      <c r="E71" s="85">
        <v>24300</v>
      </c>
      <c r="F71" s="85">
        <f t="shared" si="13"/>
        <v>24300</v>
      </c>
      <c r="G71" s="86">
        <v>6074</v>
      </c>
      <c r="H71" s="87">
        <v>6074</v>
      </c>
      <c r="I71" s="87">
        <v>6074</v>
      </c>
      <c r="J71" s="87">
        <v>6078</v>
      </c>
    </row>
    <row r="72" spans="1:11" x14ac:dyDescent="0.3">
      <c r="A72" s="20" t="s">
        <v>63</v>
      </c>
      <c r="B72" s="14">
        <f t="shared" si="14"/>
        <v>2221</v>
      </c>
      <c r="C72" s="85">
        <v>2903143</v>
      </c>
      <c r="D72" s="85">
        <v>3061634</v>
      </c>
      <c r="E72" s="85">
        <v>3061634</v>
      </c>
      <c r="F72" s="85">
        <f t="shared" si="13"/>
        <v>3061634</v>
      </c>
      <c r="G72" s="86">
        <v>571083</v>
      </c>
      <c r="H72" s="87">
        <v>619113</v>
      </c>
      <c r="I72" s="87">
        <v>518934</v>
      </c>
      <c r="J72" s="87">
        <v>1352504</v>
      </c>
      <c r="K72" s="126">
        <f>G72+H72+I72+G71+H71+I71+F53</f>
        <v>1727362</v>
      </c>
    </row>
    <row r="73" spans="1:11" x14ac:dyDescent="0.3">
      <c r="A73" s="20" t="s">
        <v>64</v>
      </c>
      <c r="B73" s="14">
        <f t="shared" si="14"/>
        <v>2222</v>
      </c>
      <c r="C73" s="85">
        <v>0</v>
      </c>
      <c r="D73" s="85">
        <v>0</v>
      </c>
      <c r="E73" s="85">
        <v>0</v>
      </c>
      <c r="F73" s="85">
        <f t="shared" si="13"/>
        <v>0</v>
      </c>
      <c r="G73" s="86">
        <v>0</v>
      </c>
      <c r="H73" s="87">
        <v>0</v>
      </c>
      <c r="I73" s="87">
        <v>0</v>
      </c>
      <c r="J73" s="87">
        <v>0</v>
      </c>
    </row>
    <row r="74" spans="1:11" ht="21" customHeight="1" x14ac:dyDescent="0.3">
      <c r="A74" s="18" t="s">
        <v>51</v>
      </c>
      <c r="B74" s="41">
        <v>2230</v>
      </c>
      <c r="C74" s="83">
        <f>C75+C76+C77+C78</f>
        <v>19398</v>
      </c>
      <c r="D74" s="83">
        <f t="shared" ref="D74:J74" si="15">D75+D76+D77+D78</f>
        <v>15906</v>
      </c>
      <c r="E74" s="83">
        <f t="shared" si="15"/>
        <v>15906</v>
      </c>
      <c r="F74" s="83">
        <f t="shared" si="15"/>
        <v>15906</v>
      </c>
      <c r="G74" s="83">
        <f t="shared" si="15"/>
        <v>0</v>
      </c>
      <c r="H74" s="83">
        <f t="shared" si="15"/>
        <v>15906</v>
      </c>
      <c r="I74" s="83">
        <f t="shared" si="15"/>
        <v>0</v>
      </c>
      <c r="J74" s="83">
        <f t="shared" si="15"/>
        <v>0</v>
      </c>
    </row>
    <row r="75" spans="1:11" ht="36.75" customHeight="1" x14ac:dyDescent="0.3">
      <c r="A75" s="40" t="s">
        <v>65</v>
      </c>
      <c r="B75" s="14">
        <v>2231</v>
      </c>
      <c r="C75" s="85">
        <v>19398</v>
      </c>
      <c r="D75" s="85">
        <v>15906</v>
      </c>
      <c r="E75" s="85">
        <v>15906</v>
      </c>
      <c r="F75" s="85">
        <f t="shared" si="13"/>
        <v>15906</v>
      </c>
      <c r="G75" s="86">
        <v>0</v>
      </c>
      <c r="H75" s="108">
        <v>15906</v>
      </c>
      <c r="I75" s="108">
        <v>0</v>
      </c>
      <c r="J75" s="108">
        <v>0</v>
      </c>
    </row>
    <row r="76" spans="1:11" x14ac:dyDescent="0.3">
      <c r="A76" s="20" t="s">
        <v>66</v>
      </c>
      <c r="B76" s="14">
        <f t="shared" ref="B76:B78" si="16">B75+1</f>
        <v>2232</v>
      </c>
      <c r="C76" s="85">
        <v>0</v>
      </c>
      <c r="D76" s="85">
        <v>0</v>
      </c>
      <c r="E76" s="85">
        <v>0</v>
      </c>
      <c r="F76" s="85">
        <f t="shared" si="13"/>
        <v>0</v>
      </c>
      <c r="G76" s="86">
        <v>0</v>
      </c>
      <c r="H76" s="87">
        <v>0</v>
      </c>
      <c r="I76" s="87">
        <v>0</v>
      </c>
      <c r="J76" s="87">
        <v>0</v>
      </c>
    </row>
    <row r="77" spans="1:11" ht="17.45" customHeight="1" x14ac:dyDescent="0.3">
      <c r="A77" s="20" t="s">
        <v>67</v>
      </c>
      <c r="B77" s="14">
        <f t="shared" si="16"/>
        <v>2233</v>
      </c>
      <c r="C77" s="85">
        <v>0</v>
      </c>
      <c r="D77" s="85">
        <v>0</v>
      </c>
      <c r="E77" s="85">
        <v>0</v>
      </c>
      <c r="F77" s="85">
        <f t="shared" si="13"/>
        <v>0</v>
      </c>
      <c r="G77" s="86">
        <v>0</v>
      </c>
      <c r="H77" s="87">
        <v>0</v>
      </c>
      <c r="I77" s="87">
        <v>0</v>
      </c>
      <c r="J77" s="87">
        <v>0</v>
      </c>
    </row>
    <row r="78" spans="1:11" ht="17.45" customHeight="1" x14ac:dyDescent="0.3">
      <c r="A78" s="20" t="s">
        <v>68</v>
      </c>
      <c r="B78" s="14">
        <f t="shared" si="16"/>
        <v>2234</v>
      </c>
      <c r="C78" s="85">
        <v>0</v>
      </c>
      <c r="D78" s="85">
        <v>0</v>
      </c>
      <c r="E78" s="85">
        <v>0</v>
      </c>
      <c r="F78" s="85">
        <f t="shared" si="13"/>
        <v>0</v>
      </c>
      <c r="G78" s="86">
        <v>0</v>
      </c>
      <c r="H78" s="87">
        <v>0</v>
      </c>
      <c r="I78" s="87">
        <v>0</v>
      </c>
      <c r="J78" s="87">
        <v>0</v>
      </c>
    </row>
    <row r="79" spans="1:11" ht="39" customHeight="1" x14ac:dyDescent="0.3">
      <c r="A79" s="18" t="s">
        <v>114</v>
      </c>
      <c r="B79" s="41">
        <v>2300</v>
      </c>
      <c r="C79" s="83">
        <f t="shared" ref="C79:J79" si="17">C80+C84</f>
        <v>75662</v>
      </c>
      <c r="D79" s="83">
        <f t="shared" si="17"/>
        <v>0</v>
      </c>
      <c r="E79" s="83">
        <f t="shared" si="17"/>
        <v>0</v>
      </c>
      <c r="F79" s="83">
        <f t="shared" si="17"/>
        <v>0</v>
      </c>
      <c r="G79" s="83">
        <f t="shared" si="17"/>
        <v>0</v>
      </c>
      <c r="H79" s="83">
        <f t="shared" si="17"/>
        <v>0</v>
      </c>
      <c r="I79" s="83">
        <f t="shared" si="17"/>
        <v>0</v>
      </c>
      <c r="J79" s="83">
        <f t="shared" si="17"/>
        <v>0</v>
      </c>
    </row>
    <row r="80" spans="1:11" ht="16.899999999999999" customHeight="1" x14ac:dyDescent="0.3">
      <c r="A80" s="37" t="s">
        <v>19</v>
      </c>
      <c r="B80" s="41">
        <f>B61+100</f>
        <v>2310</v>
      </c>
      <c r="C80" s="83">
        <f>C81+C82+C83</f>
        <v>69183</v>
      </c>
      <c r="D80" s="83">
        <f t="shared" ref="D80:J80" si="18">D81+D82+D83</f>
        <v>0</v>
      </c>
      <c r="E80" s="83">
        <f t="shared" si="18"/>
        <v>0</v>
      </c>
      <c r="F80" s="83">
        <f t="shared" si="18"/>
        <v>0</v>
      </c>
      <c r="G80" s="83">
        <f t="shared" si="18"/>
        <v>0</v>
      </c>
      <c r="H80" s="83">
        <f t="shared" si="18"/>
        <v>0</v>
      </c>
      <c r="I80" s="83">
        <f t="shared" si="18"/>
        <v>0</v>
      </c>
      <c r="J80" s="83">
        <f t="shared" si="18"/>
        <v>0</v>
      </c>
    </row>
    <row r="81" spans="1:10" ht="16.899999999999999" customHeight="1" x14ac:dyDescent="0.3">
      <c r="A81" s="20" t="s">
        <v>55</v>
      </c>
      <c r="B81" s="14">
        <v>2311</v>
      </c>
      <c r="C81" s="85">
        <v>0</v>
      </c>
      <c r="D81" s="85">
        <v>0</v>
      </c>
      <c r="E81" s="85">
        <v>0</v>
      </c>
      <c r="F81" s="85">
        <v>0</v>
      </c>
      <c r="G81" s="86">
        <v>0</v>
      </c>
      <c r="H81" s="87">
        <v>0</v>
      </c>
      <c r="I81" s="87">
        <v>0</v>
      </c>
      <c r="J81" s="87">
        <v>0</v>
      </c>
    </row>
    <row r="82" spans="1:10" ht="16.899999999999999" customHeight="1" x14ac:dyDescent="0.3">
      <c r="A82" s="20" t="s">
        <v>56</v>
      </c>
      <c r="B82" s="14">
        <f t="shared" ref="B82" si="19">B81+1</f>
        <v>2312</v>
      </c>
      <c r="C82" s="85">
        <v>0</v>
      </c>
      <c r="D82" s="85">
        <v>0</v>
      </c>
      <c r="E82" s="85">
        <v>0</v>
      </c>
      <c r="F82" s="85">
        <v>0</v>
      </c>
      <c r="G82" s="86">
        <v>0</v>
      </c>
      <c r="H82" s="87">
        <v>0</v>
      </c>
      <c r="I82" s="87">
        <v>0</v>
      </c>
      <c r="J82" s="87">
        <v>0</v>
      </c>
    </row>
    <row r="83" spans="1:10" x14ac:dyDescent="0.3">
      <c r="A83" s="20" t="s">
        <v>58</v>
      </c>
      <c r="B83" s="14">
        <v>2313</v>
      </c>
      <c r="C83" s="85">
        <v>69183</v>
      </c>
      <c r="D83" s="85"/>
      <c r="E83" s="85"/>
      <c r="F83" s="85"/>
      <c r="G83" s="86"/>
      <c r="H83" s="87"/>
      <c r="I83" s="87"/>
      <c r="J83" s="87"/>
    </row>
    <row r="84" spans="1:10" ht="16.5" customHeight="1" x14ac:dyDescent="0.3">
      <c r="A84" s="18" t="s">
        <v>51</v>
      </c>
      <c r="B84" s="41">
        <v>2330</v>
      </c>
      <c r="C84" s="83">
        <f>C85+C86+C87+C88</f>
        <v>6479</v>
      </c>
      <c r="D84" s="83">
        <f t="shared" ref="D84:J84" si="20">D85+D86+D87+D88</f>
        <v>0</v>
      </c>
      <c r="E84" s="83">
        <f t="shared" si="20"/>
        <v>0</v>
      </c>
      <c r="F84" s="83">
        <f t="shared" si="20"/>
        <v>0</v>
      </c>
      <c r="G84" s="83">
        <f t="shared" si="20"/>
        <v>0</v>
      </c>
      <c r="H84" s="83">
        <f t="shared" si="20"/>
        <v>0</v>
      </c>
      <c r="I84" s="83">
        <f t="shared" si="20"/>
        <v>0</v>
      </c>
      <c r="J84" s="83">
        <f t="shared" si="20"/>
        <v>0</v>
      </c>
    </row>
    <row r="85" spans="1:10" ht="39" customHeight="1" x14ac:dyDescent="0.3">
      <c r="A85" s="40" t="s">
        <v>65</v>
      </c>
      <c r="B85" s="14">
        <v>2331</v>
      </c>
      <c r="C85" s="85">
        <v>6479</v>
      </c>
      <c r="D85" s="85">
        <v>0</v>
      </c>
      <c r="E85" s="85">
        <v>0</v>
      </c>
      <c r="F85" s="85">
        <v>0</v>
      </c>
      <c r="G85" s="86">
        <v>0</v>
      </c>
      <c r="H85" s="108">
        <v>0</v>
      </c>
      <c r="I85" s="108">
        <v>0</v>
      </c>
      <c r="J85" s="108">
        <v>0</v>
      </c>
    </row>
    <row r="86" spans="1:10" ht="19.149999999999999" customHeight="1" x14ac:dyDescent="0.3">
      <c r="A86" s="20" t="s">
        <v>66</v>
      </c>
      <c r="B86" s="14">
        <f t="shared" ref="B86:B88" si="21">B85+1</f>
        <v>2332</v>
      </c>
      <c r="C86" s="85">
        <v>0</v>
      </c>
      <c r="D86" s="85">
        <v>0</v>
      </c>
      <c r="E86" s="85">
        <v>0</v>
      </c>
      <c r="F86" s="85">
        <v>0</v>
      </c>
      <c r="G86" s="85">
        <v>0</v>
      </c>
      <c r="H86" s="85">
        <v>0</v>
      </c>
      <c r="I86" s="85">
        <v>0</v>
      </c>
      <c r="J86" s="85">
        <v>0</v>
      </c>
    </row>
    <row r="87" spans="1:10" ht="19.149999999999999" customHeight="1" x14ac:dyDescent="0.3">
      <c r="A87" s="20" t="s">
        <v>67</v>
      </c>
      <c r="B87" s="14">
        <f t="shared" si="21"/>
        <v>2333</v>
      </c>
      <c r="C87" s="85">
        <v>0</v>
      </c>
      <c r="D87" s="85">
        <v>0</v>
      </c>
      <c r="E87" s="85">
        <v>0</v>
      </c>
      <c r="F87" s="85">
        <v>0</v>
      </c>
      <c r="G87" s="85">
        <v>0</v>
      </c>
      <c r="H87" s="85">
        <v>0</v>
      </c>
      <c r="I87" s="85">
        <v>0</v>
      </c>
      <c r="J87" s="85">
        <v>0</v>
      </c>
    </row>
    <row r="88" spans="1:10" ht="16.899999999999999" customHeight="1" x14ac:dyDescent="0.3">
      <c r="A88" s="20" t="s">
        <v>68</v>
      </c>
      <c r="B88" s="14">
        <f t="shared" si="21"/>
        <v>2334</v>
      </c>
      <c r="C88" s="85">
        <v>0</v>
      </c>
      <c r="D88" s="85">
        <v>0</v>
      </c>
      <c r="E88" s="85">
        <v>0</v>
      </c>
      <c r="F88" s="85">
        <v>0</v>
      </c>
      <c r="G88" s="85">
        <v>0</v>
      </c>
      <c r="H88" s="85">
        <v>0</v>
      </c>
      <c r="I88" s="85">
        <v>0</v>
      </c>
      <c r="J88" s="85">
        <v>0</v>
      </c>
    </row>
    <row r="89" spans="1:10" x14ac:dyDescent="0.3">
      <c r="A89" s="18" t="s">
        <v>20</v>
      </c>
      <c r="B89" s="41">
        <v>2400</v>
      </c>
      <c r="C89" s="83">
        <f t="shared" ref="C89:J89" si="22">C90+C104</f>
        <v>2831970</v>
      </c>
      <c r="D89" s="83">
        <f t="shared" si="22"/>
        <v>1699637</v>
      </c>
      <c r="E89" s="83">
        <f t="shared" si="22"/>
        <v>1699637</v>
      </c>
      <c r="F89" s="83">
        <f t="shared" si="22"/>
        <v>1699637</v>
      </c>
      <c r="G89" s="83">
        <f t="shared" si="22"/>
        <v>368964</v>
      </c>
      <c r="H89" s="83">
        <f t="shared" si="22"/>
        <v>672189</v>
      </c>
      <c r="I89" s="83">
        <f t="shared" si="22"/>
        <v>346200</v>
      </c>
      <c r="J89" s="83">
        <f t="shared" si="22"/>
        <v>312284</v>
      </c>
    </row>
    <row r="90" spans="1:10" ht="16.899999999999999" customHeight="1" x14ac:dyDescent="0.3">
      <c r="A90" s="37" t="s">
        <v>19</v>
      </c>
      <c r="B90" s="41">
        <f>B80+100</f>
        <v>2410</v>
      </c>
      <c r="C90" s="83">
        <f>C91+C92+C93+C94+C95+C96+C97+C98+C99+C100+C101+C103+C102</f>
        <v>2831970</v>
      </c>
      <c r="D90" s="83">
        <f t="shared" ref="D90:J90" si="23">D91+D92+D93+D94+D95+D96+D97+D98+D99+D100+D101+D103+D102</f>
        <v>1668331</v>
      </c>
      <c r="E90" s="83">
        <f t="shared" si="23"/>
        <v>1668331</v>
      </c>
      <c r="F90" s="83">
        <f>F91+F92+F93+F94+F95+F96+F97+F98+F99+F100+F101+F103+F102</f>
        <v>1668331</v>
      </c>
      <c r="G90" s="83">
        <f>G91+G92+G93+G94+G95+G96+G97+G98+G99+G100+G101+G103+G102</f>
        <v>368964</v>
      </c>
      <c r="H90" s="83">
        <f t="shared" si="23"/>
        <v>669674</v>
      </c>
      <c r="I90" s="83">
        <f t="shared" si="23"/>
        <v>317409</v>
      </c>
      <c r="J90" s="83">
        <f t="shared" si="23"/>
        <v>312284</v>
      </c>
    </row>
    <row r="91" spans="1:10" ht="16.899999999999999" customHeight="1" x14ac:dyDescent="0.3">
      <c r="A91" s="20" t="s">
        <v>53</v>
      </c>
      <c r="B91" s="39">
        <v>2411</v>
      </c>
      <c r="C91" s="85">
        <v>150480</v>
      </c>
      <c r="D91" s="85">
        <v>83591</v>
      </c>
      <c r="E91" s="85">
        <v>83591</v>
      </c>
      <c r="F91" s="85">
        <f>G91+H91+I91+J91</f>
        <v>83591</v>
      </c>
      <c r="G91" s="86">
        <v>28636</v>
      </c>
      <c r="H91" s="87">
        <v>14287</v>
      </c>
      <c r="I91" s="87">
        <v>20304</v>
      </c>
      <c r="J91" s="87">
        <v>20364</v>
      </c>
    </row>
    <row r="92" spans="1:10" ht="16.899999999999999" customHeight="1" x14ac:dyDescent="0.3">
      <c r="A92" s="20" t="s">
        <v>54</v>
      </c>
      <c r="B92" s="14">
        <f t="shared" ref="B92:B101" si="24">B91+1</f>
        <v>2412</v>
      </c>
      <c r="C92" s="85">
        <v>33148</v>
      </c>
      <c r="D92" s="85">
        <v>18420</v>
      </c>
      <c r="E92" s="85">
        <v>18420</v>
      </c>
      <c r="F92" s="85">
        <f t="shared" ref="F92:F103" si="25">G92+H92+I92+J92</f>
        <v>18420</v>
      </c>
      <c r="G92" s="86">
        <v>6330</v>
      </c>
      <c r="H92" s="87">
        <v>3143</v>
      </c>
      <c r="I92" s="87">
        <v>4467</v>
      </c>
      <c r="J92" s="87">
        <v>4480</v>
      </c>
    </row>
    <row r="93" spans="1:10" ht="16.899999999999999" customHeight="1" x14ac:dyDescent="0.3">
      <c r="A93" s="20" t="s">
        <v>55</v>
      </c>
      <c r="B93" s="14">
        <f t="shared" si="24"/>
        <v>2413</v>
      </c>
      <c r="C93" s="85">
        <v>13135</v>
      </c>
      <c r="D93" s="85">
        <v>40655</v>
      </c>
      <c r="E93" s="85">
        <v>40655</v>
      </c>
      <c r="F93" s="85">
        <f t="shared" si="25"/>
        <v>40655</v>
      </c>
      <c r="G93" s="86">
        <v>6996</v>
      </c>
      <c r="H93" s="124">
        <v>1662</v>
      </c>
      <c r="I93" s="124">
        <v>28997</v>
      </c>
      <c r="J93" s="124">
        <v>3000</v>
      </c>
    </row>
    <row r="94" spans="1:10" ht="16.899999999999999" customHeight="1" x14ac:dyDescent="0.3">
      <c r="A94" s="20" t="s">
        <v>56</v>
      </c>
      <c r="B94" s="14">
        <f t="shared" si="24"/>
        <v>2414</v>
      </c>
      <c r="C94" s="85">
        <v>1053685</v>
      </c>
      <c r="D94" s="85">
        <v>34179</v>
      </c>
      <c r="E94" s="85">
        <v>34179</v>
      </c>
      <c r="F94" s="85">
        <f t="shared" si="25"/>
        <v>34179</v>
      </c>
      <c r="G94" s="86">
        <v>17960</v>
      </c>
      <c r="H94" s="124">
        <f>3143+288</f>
        <v>3431</v>
      </c>
      <c r="I94" s="124">
        <v>11788</v>
      </c>
      <c r="J94" s="124">
        <v>1000</v>
      </c>
    </row>
    <row r="95" spans="1:10" ht="16.899999999999999" customHeight="1" x14ac:dyDescent="0.3">
      <c r="A95" s="20" t="s">
        <v>57</v>
      </c>
      <c r="B95" s="14">
        <f t="shared" si="24"/>
        <v>2415</v>
      </c>
      <c r="C95" s="85">
        <v>0</v>
      </c>
      <c r="D95" s="85">
        <v>0</v>
      </c>
      <c r="E95" s="85">
        <v>0</v>
      </c>
      <c r="F95" s="85">
        <f t="shared" si="25"/>
        <v>0</v>
      </c>
      <c r="G95" s="86">
        <v>0</v>
      </c>
      <c r="H95" s="87">
        <v>0</v>
      </c>
      <c r="I95" s="87">
        <v>0</v>
      </c>
      <c r="J95" s="87">
        <v>0</v>
      </c>
    </row>
    <row r="96" spans="1:10" ht="16.899999999999999" customHeight="1" x14ac:dyDescent="0.3">
      <c r="A96" s="20" t="s">
        <v>58</v>
      </c>
      <c r="B96" s="14">
        <f t="shared" si="24"/>
        <v>2416</v>
      </c>
      <c r="C96" s="85">
        <v>28508</v>
      </c>
      <c r="D96" s="85">
        <v>43759</v>
      </c>
      <c r="E96" s="85">
        <v>43759</v>
      </c>
      <c r="F96" s="85">
        <f t="shared" si="25"/>
        <v>43759</v>
      </c>
      <c r="G96" s="86">
        <v>7787</v>
      </c>
      <c r="H96" s="87">
        <v>23816</v>
      </c>
      <c r="I96" s="87">
        <v>5709</v>
      </c>
      <c r="J96" s="87">
        <v>6447</v>
      </c>
    </row>
    <row r="97" spans="1:11" ht="16.899999999999999" customHeight="1" x14ac:dyDescent="0.3">
      <c r="A97" s="20" t="s">
        <v>60</v>
      </c>
      <c r="B97" s="14">
        <f t="shared" si="24"/>
        <v>2417</v>
      </c>
      <c r="C97" s="85">
        <v>0</v>
      </c>
      <c r="D97" s="85">
        <v>0</v>
      </c>
      <c r="E97" s="85">
        <v>0</v>
      </c>
      <c r="F97" s="85">
        <f t="shared" si="25"/>
        <v>0</v>
      </c>
      <c r="G97" s="86">
        <v>0</v>
      </c>
      <c r="H97" s="87">
        <v>0</v>
      </c>
      <c r="I97" s="87">
        <v>0</v>
      </c>
      <c r="J97" s="87">
        <v>0</v>
      </c>
    </row>
    <row r="98" spans="1:11" ht="16.899999999999999" customHeight="1" x14ac:dyDescent="0.3">
      <c r="A98" s="20" t="s">
        <v>59</v>
      </c>
      <c r="B98" s="14">
        <f t="shared" si="24"/>
        <v>2418</v>
      </c>
      <c r="C98" s="85">
        <v>412713</v>
      </c>
      <c r="D98" s="85">
        <v>752282</v>
      </c>
      <c r="E98" s="85">
        <v>752282</v>
      </c>
      <c r="F98" s="85">
        <f t="shared" si="25"/>
        <v>752282</v>
      </c>
      <c r="G98" s="86">
        <v>149233</v>
      </c>
      <c r="H98" s="87">
        <v>375739</v>
      </c>
      <c r="I98" s="87">
        <v>83317</v>
      </c>
      <c r="J98" s="87">
        <v>143993</v>
      </c>
    </row>
    <row r="99" spans="1:11" ht="37.5" customHeight="1" x14ac:dyDescent="0.3">
      <c r="A99" s="40" t="s">
        <v>61</v>
      </c>
      <c r="B99" s="14">
        <f t="shared" si="24"/>
        <v>2419</v>
      </c>
      <c r="C99" s="85">
        <v>0</v>
      </c>
      <c r="D99" s="85">
        <v>0</v>
      </c>
      <c r="E99" s="85">
        <v>0</v>
      </c>
      <c r="F99" s="85">
        <f t="shared" si="25"/>
        <v>0</v>
      </c>
      <c r="G99" s="86">
        <v>0</v>
      </c>
      <c r="H99" s="108">
        <v>0</v>
      </c>
      <c r="I99" s="108">
        <v>0</v>
      </c>
      <c r="J99" s="108">
        <v>0</v>
      </c>
    </row>
    <row r="100" spans="1:11" ht="16.899999999999999" customHeight="1" x14ac:dyDescent="0.3">
      <c r="A100" s="20" t="s">
        <v>62</v>
      </c>
      <c r="B100" s="14">
        <f>B99+1</f>
        <v>2420</v>
      </c>
      <c r="C100" s="85">
        <v>0</v>
      </c>
      <c r="D100" s="85">
        <v>0</v>
      </c>
      <c r="E100" s="85">
        <v>0</v>
      </c>
      <c r="F100" s="85">
        <f t="shared" si="25"/>
        <v>0</v>
      </c>
      <c r="G100" s="86">
        <v>0</v>
      </c>
      <c r="H100" s="87">
        <v>0</v>
      </c>
      <c r="I100" s="87">
        <v>0</v>
      </c>
      <c r="J100" s="87">
        <v>0</v>
      </c>
    </row>
    <row r="101" spans="1:11" ht="16.899999999999999" customHeight="1" x14ac:dyDescent="0.3">
      <c r="A101" s="20" t="s">
        <v>63</v>
      </c>
      <c r="B101" s="14">
        <f t="shared" si="24"/>
        <v>2421</v>
      </c>
      <c r="C101" s="85">
        <v>0</v>
      </c>
      <c r="D101" s="85">
        <v>0</v>
      </c>
      <c r="E101" s="85">
        <v>0</v>
      </c>
      <c r="F101" s="85">
        <f t="shared" si="25"/>
        <v>0</v>
      </c>
      <c r="G101" s="86">
        <v>0</v>
      </c>
      <c r="H101" s="87">
        <v>0</v>
      </c>
      <c r="I101" s="87">
        <v>0</v>
      </c>
      <c r="J101" s="87">
        <v>0</v>
      </c>
    </row>
    <row r="102" spans="1:11" ht="16.899999999999999" customHeight="1" x14ac:dyDescent="0.3">
      <c r="A102" s="102" t="s">
        <v>105</v>
      </c>
      <c r="B102" s="14">
        <v>2422</v>
      </c>
      <c r="C102" s="85">
        <v>1129060</v>
      </c>
      <c r="D102" s="85">
        <v>689287</v>
      </c>
      <c r="E102" s="85">
        <v>689287</v>
      </c>
      <c r="F102" s="85">
        <f t="shared" si="25"/>
        <v>689287</v>
      </c>
      <c r="G102" s="86">
        <v>145880</v>
      </c>
      <c r="H102" s="124">
        <v>247596</v>
      </c>
      <c r="I102" s="124">
        <v>162811</v>
      </c>
      <c r="J102" s="124">
        <v>133000</v>
      </c>
    </row>
    <row r="103" spans="1:11" ht="16.899999999999999" customHeight="1" x14ac:dyDescent="0.3">
      <c r="A103" s="20" t="s">
        <v>64</v>
      </c>
      <c r="B103" s="14">
        <v>2423</v>
      </c>
      <c r="C103" s="85">
        <v>11241</v>
      </c>
      <c r="D103" s="85">
        <v>6158</v>
      </c>
      <c r="E103" s="85">
        <v>6158</v>
      </c>
      <c r="F103" s="85">
        <f t="shared" si="25"/>
        <v>6158</v>
      </c>
      <c r="G103" s="86">
        <v>6142</v>
      </c>
      <c r="H103" s="87">
        <v>0</v>
      </c>
      <c r="I103" s="87">
        <v>16</v>
      </c>
      <c r="J103" s="87">
        <v>0</v>
      </c>
    </row>
    <row r="104" spans="1:11" ht="16.899999999999999" customHeight="1" x14ac:dyDescent="0.3">
      <c r="A104" s="18" t="s">
        <v>51</v>
      </c>
      <c r="B104" s="41">
        <f>B84+100</f>
        <v>2430</v>
      </c>
      <c r="C104" s="83">
        <f t="shared" ref="C104:J104" si="26">C105+C106+C107+C108</f>
        <v>0</v>
      </c>
      <c r="D104" s="83">
        <f t="shared" si="26"/>
        <v>31306</v>
      </c>
      <c r="E104" s="83">
        <f t="shared" si="26"/>
        <v>31306</v>
      </c>
      <c r="F104" s="83">
        <f t="shared" si="26"/>
        <v>31306</v>
      </c>
      <c r="G104" s="83">
        <f t="shared" si="26"/>
        <v>0</v>
      </c>
      <c r="H104" s="83">
        <f t="shared" si="26"/>
        <v>2515</v>
      </c>
      <c r="I104" s="83">
        <f t="shared" si="26"/>
        <v>28791</v>
      </c>
      <c r="J104" s="83">
        <f t="shared" si="26"/>
        <v>0</v>
      </c>
    </row>
    <row r="105" spans="1:11" ht="36" customHeight="1" x14ac:dyDescent="0.3">
      <c r="A105" s="40" t="s">
        <v>65</v>
      </c>
      <c r="B105" s="14">
        <v>2431</v>
      </c>
      <c r="C105" s="85">
        <v>0</v>
      </c>
      <c r="D105" s="85">
        <v>31306</v>
      </c>
      <c r="E105" s="85">
        <v>31306</v>
      </c>
      <c r="F105" s="85">
        <f>G105+H105+I105+J105</f>
        <v>31306</v>
      </c>
      <c r="G105" s="86">
        <v>0</v>
      </c>
      <c r="H105" s="108">
        <v>2515</v>
      </c>
      <c r="I105" s="108">
        <v>28791</v>
      </c>
      <c r="J105" s="108">
        <v>0</v>
      </c>
    </row>
    <row r="106" spans="1:11" ht="16.899999999999999" customHeight="1" x14ac:dyDescent="0.3">
      <c r="A106" s="20" t="s">
        <v>66</v>
      </c>
      <c r="B106" s="14">
        <f t="shared" ref="B106:B107" si="27">B105+1</f>
        <v>2432</v>
      </c>
      <c r="C106" s="85">
        <v>0</v>
      </c>
      <c r="D106" s="85">
        <v>0</v>
      </c>
      <c r="E106" s="85">
        <v>0</v>
      </c>
      <c r="F106" s="85">
        <f t="shared" ref="F106:F109" si="28">G106+H106+I106+J106</f>
        <v>0</v>
      </c>
      <c r="G106" s="86">
        <v>0</v>
      </c>
      <c r="H106" s="87">
        <v>0</v>
      </c>
      <c r="I106" s="87">
        <v>0</v>
      </c>
      <c r="J106" s="87">
        <v>0</v>
      </c>
    </row>
    <row r="107" spans="1:11" ht="16.899999999999999" customHeight="1" x14ac:dyDescent="0.3">
      <c r="A107" s="20" t="s">
        <v>67</v>
      </c>
      <c r="B107" s="14">
        <f t="shared" si="27"/>
        <v>2433</v>
      </c>
      <c r="C107" s="85">
        <v>0</v>
      </c>
      <c r="D107" s="85">
        <v>0</v>
      </c>
      <c r="E107" s="85">
        <v>0</v>
      </c>
      <c r="F107" s="85">
        <f t="shared" si="28"/>
        <v>0</v>
      </c>
      <c r="G107" s="86">
        <v>0</v>
      </c>
      <c r="H107" s="87">
        <v>0</v>
      </c>
      <c r="I107" s="87">
        <v>0</v>
      </c>
      <c r="J107" s="87">
        <v>0</v>
      </c>
      <c r="K107" s="126">
        <f>H75+H105</f>
        <v>18421</v>
      </c>
    </row>
    <row r="108" spans="1:11" ht="16.899999999999999" customHeight="1" x14ac:dyDescent="0.3">
      <c r="A108" s="20" t="s">
        <v>68</v>
      </c>
      <c r="B108" s="14">
        <f>B107+1</f>
        <v>2434</v>
      </c>
      <c r="C108" s="85">
        <v>0</v>
      </c>
      <c r="D108" s="85">
        <v>0</v>
      </c>
      <c r="E108" s="85">
        <v>0</v>
      </c>
      <c r="F108" s="85">
        <f t="shared" si="28"/>
        <v>0</v>
      </c>
      <c r="G108" s="93">
        <v>0</v>
      </c>
      <c r="H108" s="94">
        <v>0</v>
      </c>
      <c r="I108" s="94">
        <v>0</v>
      </c>
      <c r="J108" s="94">
        <v>0</v>
      </c>
    </row>
    <row r="109" spans="1:11" ht="16.899999999999999" customHeight="1" x14ac:dyDescent="0.3">
      <c r="A109" s="18" t="s">
        <v>81</v>
      </c>
      <c r="B109" s="41">
        <v>2440</v>
      </c>
      <c r="C109" s="85">
        <v>1002629</v>
      </c>
      <c r="D109" s="85">
        <v>712590</v>
      </c>
      <c r="E109" s="85">
        <v>712590</v>
      </c>
      <c r="F109" s="86">
        <f t="shared" si="28"/>
        <v>712590</v>
      </c>
      <c r="G109" s="89">
        <v>5879</v>
      </c>
      <c r="H109" s="124">
        <f>25688-544</f>
        <v>25144</v>
      </c>
      <c r="I109" s="124">
        <v>675686</v>
      </c>
      <c r="J109" s="124">
        <v>5881</v>
      </c>
    </row>
    <row r="110" spans="1:11" ht="16.899999999999999" customHeight="1" x14ac:dyDescent="0.3">
      <c r="A110" s="18" t="s">
        <v>29</v>
      </c>
      <c r="B110" s="41">
        <v>2500</v>
      </c>
      <c r="C110" s="83">
        <f t="shared" ref="C110:J110" si="29">C89+C79+C60+C41+C109</f>
        <v>45383707</v>
      </c>
      <c r="D110" s="83">
        <f t="shared" si="29"/>
        <v>47179480</v>
      </c>
      <c r="E110" s="83">
        <f t="shared" si="29"/>
        <v>47179480</v>
      </c>
      <c r="F110" s="83">
        <f t="shared" si="29"/>
        <v>47179480</v>
      </c>
      <c r="G110" s="97">
        <f t="shared" si="29"/>
        <v>11290675</v>
      </c>
      <c r="H110" s="97">
        <f t="shared" si="29"/>
        <v>11812525</v>
      </c>
      <c r="I110" s="97">
        <f t="shared" si="29"/>
        <v>11349848</v>
      </c>
      <c r="J110" s="97">
        <f t="shared" si="29"/>
        <v>12726432</v>
      </c>
      <c r="K110" s="126">
        <f>G110+H110+I110</f>
        <v>34453048</v>
      </c>
    </row>
    <row r="111" spans="1:11" ht="15" customHeight="1" x14ac:dyDescent="0.3">
      <c r="A111" s="133" t="s">
        <v>71</v>
      </c>
      <c r="B111" s="134"/>
      <c r="C111" s="134"/>
      <c r="D111" s="134"/>
      <c r="E111" s="134"/>
      <c r="F111" s="134"/>
      <c r="G111" s="134"/>
      <c r="H111" s="134"/>
      <c r="I111" s="134"/>
      <c r="J111" s="135"/>
    </row>
    <row r="112" spans="1:11" ht="23.45" customHeight="1" x14ac:dyDescent="0.3">
      <c r="A112" s="18" t="s">
        <v>30</v>
      </c>
      <c r="B112" s="42">
        <v>3000</v>
      </c>
      <c r="C112" s="88">
        <f t="shared" ref="C112:J112" si="30">C39-C110</f>
        <v>-1109500</v>
      </c>
      <c r="D112" s="88">
        <f t="shared" si="30"/>
        <v>258196</v>
      </c>
      <c r="E112" s="88">
        <f t="shared" si="30"/>
        <v>258196</v>
      </c>
      <c r="F112" s="88">
        <f t="shared" si="30"/>
        <v>258196</v>
      </c>
      <c r="G112" s="88">
        <f t="shared" si="30"/>
        <v>75704</v>
      </c>
      <c r="H112" s="88">
        <f t="shared" si="30"/>
        <v>-286190</v>
      </c>
      <c r="I112" s="88">
        <f t="shared" si="30"/>
        <v>759147</v>
      </c>
      <c r="J112" s="88">
        <f t="shared" si="30"/>
        <v>-290465</v>
      </c>
      <c r="K112" s="23" t="s">
        <v>82</v>
      </c>
    </row>
    <row r="113" spans="1:13" ht="17.45" customHeight="1" x14ac:dyDescent="0.3">
      <c r="A113" s="20" t="s">
        <v>31</v>
      </c>
      <c r="B113" s="16">
        <v>3100</v>
      </c>
      <c r="C113" s="98">
        <f>C112-C114</f>
        <v>-1109500</v>
      </c>
      <c r="D113" s="98">
        <f t="shared" ref="D113:J113" si="31">D112-D114</f>
        <v>258196</v>
      </c>
      <c r="E113" s="98">
        <f t="shared" si="31"/>
        <v>258196</v>
      </c>
      <c r="F113" s="98">
        <f>F112-F114</f>
        <v>258196</v>
      </c>
      <c r="G113" s="98">
        <f t="shared" si="31"/>
        <v>75704</v>
      </c>
      <c r="H113" s="98">
        <f t="shared" si="31"/>
        <v>-286190</v>
      </c>
      <c r="I113" s="98">
        <f t="shared" si="31"/>
        <v>759147</v>
      </c>
      <c r="J113" s="98">
        <f t="shared" si="31"/>
        <v>-290465</v>
      </c>
      <c r="K113" s="126">
        <f>G113+H113+I113</f>
        <v>548661</v>
      </c>
    </row>
    <row r="114" spans="1:13" ht="16.149999999999999" customHeight="1" x14ac:dyDescent="0.3">
      <c r="A114" s="43" t="s">
        <v>32</v>
      </c>
      <c r="B114" s="16">
        <v>3200</v>
      </c>
      <c r="C114" s="27"/>
      <c r="D114" s="27"/>
      <c r="E114" s="27"/>
      <c r="F114" s="27"/>
      <c r="G114" s="34"/>
      <c r="H114" s="22"/>
      <c r="I114" s="22"/>
      <c r="J114" s="22"/>
    </row>
    <row r="115" spans="1:13" ht="16.899999999999999" customHeight="1" x14ac:dyDescent="0.3">
      <c r="A115" s="133" t="s">
        <v>21</v>
      </c>
      <c r="B115" s="134"/>
      <c r="C115" s="134"/>
      <c r="D115" s="134"/>
      <c r="E115" s="134"/>
      <c r="F115" s="134"/>
      <c r="G115" s="134"/>
      <c r="H115" s="134"/>
      <c r="I115" s="134"/>
      <c r="J115" s="135"/>
    </row>
    <row r="116" spans="1:13" ht="16.899999999999999" customHeight="1" x14ac:dyDescent="0.3">
      <c r="A116" s="44" t="s">
        <v>1</v>
      </c>
      <c r="B116" s="14">
        <v>4110</v>
      </c>
      <c r="C116" s="85">
        <v>5407.67</v>
      </c>
      <c r="D116" s="85">
        <v>155467</v>
      </c>
      <c r="E116" s="85">
        <v>155467</v>
      </c>
      <c r="F116" s="85">
        <f>G116+H116+I116+J116</f>
        <v>155467</v>
      </c>
      <c r="G116" s="86">
        <v>54467</v>
      </c>
      <c r="H116" s="124">
        <v>51000</v>
      </c>
      <c r="I116" s="124">
        <v>0</v>
      </c>
      <c r="J116" s="124">
        <v>50000</v>
      </c>
      <c r="K116" s="126">
        <f>G116+H116</f>
        <v>105467</v>
      </c>
    </row>
    <row r="117" spans="1:13" x14ac:dyDescent="0.3">
      <c r="A117" s="44" t="s">
        <v>2</v>
      </c>
      <c r="B117" s="14">
        <v>4120</v>
      </c>
      <c r="C117" s="85">
        <v>366306</v>
      </c>
      <c r="D117" s="85">
        <v>398583</v>
      </c>
      <c r="E117" s="85">
        <v>398583</v>
      </c>
      <c r="F117" s="85">
        <f t="shared" ref="F117:F121" si="32">G117+H117+I117+J117</f>
        <v>398583</v>
      </c>
      <c r="G117" s="86">
        <v>101122</v>
      </c>
      <c r="H117" s="86">
        <v>103852</v>
      </c>
      <c r="I117" s="86">
        <v>93453</v>
      </c>
      <c r="J117" s="86">
        <v>100156</v>
      </c>
      <c r="K117" s="126">
        <f>G117+H117+I117</f>
        <v>298427</v>
      </c>
      <c r="M117" s="6">
        <f>K44*0.015</f>
        <v>298372.68</v>
      </c>
    </row>
    <row r="118" spans="1:13" x14ac:dyDescent="0.3">
      <c r="A118" s="44" t="s">
        <v>3</v>
      </c>
      <c r="B118" s="14">
        <v>4130</v>
      </c>
      <c r="C118" s="85">
        <v>4904.75</v>
      </c>
      <c r="D118" s="85">
        <v>5175</v>
      </c>
      <c r="E118" s="85">
        <v>5175</v>
      </c>
      <c r="F118" s="85">
        <f t="shared" si="32"/>
        <v>5175</v>
      </c>
      <c r="G118" s="86">
        <v>861</v>
      </c>
      <c r="H118" s="87">
        <v>1334</v>
      </c>
      <c r="I118" s="87">
        <v>1680</v>
      </c>
      <c r="J118" s="87">
        <v>1300</v>
      </c>
      <c r="K118" s="126">
        <f>G118+H118+I118</f>
        <v>3875</v>
      </c>
    </row>
    <row r="119" spans="1:13" ht="18" customHeight="1" x14ac:dyDescent="0.3">
      <c r="A119" s="44" t="s">
        <v>4</v>
      </c>
      <c r="B119" s="14">
        <v>4140</v>
      </c>
      <c r="C119" s="85">
        <v>4179148.02</v>
      </c>
      <c r="D119" s="85">
        <v>4778186</v>
      </c>
      <c r="E119" s="85">
        <v>4778186</v>
      </c>
      <c r="F119" s="85">
        <f t="shared" si="32"/>
        <v>4778186</v>
      </c>
      <c r="G119" s="86">
        <v>1213466</v>
      </c>
      <c r="H119" s="86">
        <v>1241298</v>
      </c>
      <c r="I119" s="86">
        <v>1121550</v>
      </c>
      <c r="J119" s="86">
        <v>1201872</v>
      </c>
      <c r="K119" s="126">
        <f>G119+H119+I119</f>
        <v>3576314</v>
      </c>
      <c r="M119" s="6">
        <f>K44*0.18</f>
        <v>3580472.1599999997</v>
      </c>
    </row>
    <row r="120" spans="1:13" ht="33" customHeight="1" x14ac:dyDescent="0.3">
      <c r="A120" s="20" t="s">
        <v>5</v>
      </c>
      <c r="B120" s="14">
        <v>4150</v>
      </c>
      <c r="C120" s="85">
        <v>5055173.49</v>
      </c>
      <c r="D120" s="85">
        <v>5705386</v>
      </c>
      <c r="E120" s="85">
        <v>5705386</v>
      </c>
      <c r="F120" s="85">
        <f>G120+H120+I120+J120</f>
        <v>5705386</v>
      </c>
      <c r="G120" s="86">
        <f>G92+G63+G44</f>
        <v>1439496</v>
      </c>
      <c r="H120" s="86">
        <f t="shared" ref="H120:J120" si="33">H92+H63+H44</f>
        <v>1497661</v>
      </c>
      <c r="I120" s="86">
        <f t="shared" si="33"/>
        <v>1334263</v>
      </c>
      <c r="J120" s="86">
        <f t="shared" si="33"/>
        <v>1433966</v>
      </c>
      <c r="K120" s="126">
        <f>G120+H120+I120</f>
        <v>4271420</v>
      </c>
    </row>
    <row r="121" spans="1:13" x14ac:dyDescent="0.3">
      <c r="A121" s="44" t="s">
        <v>22</v>
      </c>
      <c r="B121" s="14">
        <v>4160</v>
      </c>
      <c r="C121" s="85">
        <v>376.64</v>
      </c>
      <c r="D121" s="85">
        <v>5298</v>
      </c>
      <c r="E121" s="85">
        <v>5298</v>
      </c>
      <c r="F121" s="85">
        <f t="shared" si="32"/>
        <v>5298</v>
      </c>
      <c r="G121" s="86">
        <v>5282</v>
      </c>
      <c r="H121" s="87">
        <v>0</v>
      </c>
      <c r="I121" s="87">
        <v>16</v>
      </c>
      <c r="J121" s="87">
        <v>0</v>
      </c>
    </row>
    <row r="122" spans="1:13" ht="24.6" customHeight="1" x14ac:dyDescent="0.3">
      <c r="A122" s="45" t="s">
        <v>6</v>
      </c>
      <c r="B122" s="36">
        <v>4200</v>
      </c>
      <c r="C122" s="96">
        <f>SUM(C116:C121)</f>
        <v>9611316.5700000003</v>
      </c>
      <c r="D122" s="96">
        <f t="shared" ref="D122:J122" si="34">SUM(D116:D121)</f>
        <v>11048095</v>
      </c>
      <c r="E122" s="96">
        <f t="shared" si="34"/>
        <v>11048095</v>
      </c>
      <c r="F122" s="96">
        <f t="shared" si="34"/>
        <v>11048095</v>
      </c>
      <c r="G122" s="96">
        <f t="shared" si="34"/>
        <v>2814694</v>
      </c>
      <c r="H122" s="96">
        <f t="shared" si="34"/>
        <v>2895145</v>
      </c>
      <c r="I122" s="96">
        <f t="shared" si="34"/>
        <v>2550962</v>
      </c>
      <c r="J122" s="96">
        <f t="shared" si="34"/>
        <v>2787294</v>
      </c>
    </row>
    <row r="123" spans="1:13" ht="16.899999999999999" customHeight="1" x14ac:dyDescent="0.3">
      <c r="A123" s="133" t="s">
        <v>47</v>
      </c>
      <c r="B123" s="134"/>
      <c r="C123" s="134"/>
      <c r="D123" s="134"/>
      <c r="E123" s="134"/>
      <c r="F123" s="134"/>
      <c r="G123" s="134"/>
      <c r="H123" s="134"/>
      <c r="I123" s="134"/>
      <c r="J123" s="135"/>
    </row>
    <row r="124" spans="1:13" ht="16.899999999999999" customHeight="1" x14ac:dyDescent="0.3">
      <c r="A124" s="46" t="s">
        <v>33</v>
      </c>
      <c r="B124" s="16">
        <v>5110</v>
      </c>
      <c r="C124" s="96">
        <f t="shared" ref="C124:J124" si="35">C91+C62+C43</f>
        <v>24080714</v>
      </c>
      <c r="D124" s="96">
        <f t="shared" si="35"/>
        <v>26560650</v>
      </c>
      <c r="E124" s="96">
        <f t="shared" si="35"/>
        <v>26560650</v>
      </c>
      <c r="F124" s="96">
        <f>F91+F62+F43</f>
        <v>26560650</v>
      </c>
      <c r="G124" s="96">
        <f t="shared" si="35"/>
        <v>6741478</v>
      </c>
      <c r="H124" s="96">
        <f t="shared" si="35"/>
        <v>6919199</v>
      </c>
      <c r="I124" s="96">
        <f>I91+I62+I43</f>
        <v>6230835</v>
      </c>
      <c r="J124" s="96">
        <f t="shared" si="35"/>
        <v>6669138</v>
      </c>
    </row>
    <row r="125" spans="1:13" ht="16.899999999999999" customHeight="1" x14ac:dyDescent="0.3">
      <c r="A125" s="47" t="s">
        <v>34</v>
      </c>
      <c r="B125" s="48">
        <v>5120</v>
      </c>
      <c r="C125" s="99">
        <f>C124/C127/12</f>
        <v>7565.4143889412508</v>
      </c>
      <c r="D125" s="99">
        <f t="shared" ref="D125:E125" si="36">D124/D127/12</f>
        <v>9925.5044843049327</v>
      </c>
      <c r="E125" s="99">
        <f t="shared" si="36"/>
        <v>9925.5044843049327</v>
      </c>
      <c r="F125" s="99">
        <f>F124/F127/12</f>
        <v>9925.5044843049327</v>
      </c>
      <c r="G125" s="99">
        <f>G124/G127/3</f>
        <v>10076.947683109118</v>
      </c>
      <c r="H125" s="99">
        <f t="shared" ref="H125:J125" si="37">H124/H127/3</f>
        <v>10342.599402092676</v>
      </c>
      <c r="I125" s="99">
        <f>I124/I127/3</f>
        <v>9313.6547085201801</v>
      </c>
      <c r="J125" s="99">
        <f t="shared" si="37"/>
        <v>9968.8161434977574</v>
      </c>
    </row>
    <row r="126" spans="1:13" ht="16.899999999999999" customHeight="1" x14ac:dyDescent="0.3">
      <c r="A126" s="50"/>
      <c r="B126" s="50"/>
      <c r="C126" s="16" t="s">
        <v>35</v>
      </c>
      <c r="D126" s="16" t="s">
        <v>35</v>
      </c>
      <c r="E126" s="16"/>
      <c r="F126" s="16"/>
      <c r="G126" s="16" t="s">
        <v>35</v>
      </c>
      <c r="H126" s="17" t="s">
        <v>36</v>
      </c>
      <c r="I126" s="17" t="s">
        <v>37</v>
      </c>
      <c r="J126" s="17" t="s">
        <v>38</v>
      </c>
    </row>
    <row r="127" spans="1:13" x14ac:dyDescent="0.3">
      <c r="A127" s="51" t="s">
        <v>23</v>
      </c>
      <c r="B127" s="39">
        <v>5130</v>
      </c>
      <c r="C127" s="90">
        <v>265.25</v>
      </c>
      <c r="D127" s="90">
        <v>223</v>
      </c>
      <c r="E127" s="90">
        <v>223</v>
      </c>
      <c r="F127" s="90">
        <v>223</v>
      </c>
      <c r="G127" s="91">
        <v>223</v>
      </c>
      <c r="H127" s="87">
        <v>223</v>
      </c>
      <c r="I127" s="87">
        <v>223</v>
      </c>
      <c r="J127" s="87">
        <v>223</v>
      </c>
    </row>
    <row r="128" spans="1:13" x14ac:dyDescent="0.3">
      <c r="A128" s="20" t="s">
        <v>24</v>
      </c>
      <c r="B128" s="14">
        <v>5140</v>
      </c>
      <c r="C128" s="85">
        <v>23972339</v>
      </c>
      <c r="D128" s="21">
        <v>36554073</v>
      </c>
      <c r="E128" s="21">
        <v>36554073</v>
      </c>
      <c r="F128" s="21">
        <v>36554073</v>
      </c>
      <c r="G128" s="21">
        <v>23972339</v>
      </c>
      <c r="H128" s="21">
        <v>24245291</v>
      </c>
      <c r="I128" s="21">
        <v>36554073</v>
      </c>
      <c r="J128" s="21">
        <v>36554073</v>
      </c>
    </row>
    <row r="129" spans="1:10" ht="18.600000000000001" customHeight="1" x14ac:dyDescent="0.3">
      <c r="A129" s="54"/>
      <c r="B129" s="55"/>
      <c r="C129" s="55"/>
      <c r="D129" s="55"/>
      <c r="E129" s="55"/>
      <c r="F129" s="56"/>
      <c r="G129" s="56"/>
      <c r="H129" s="57"/>
      <c r="I129" s="57"/>
      <c r="J129" s="57"/>
    </row>
    <row r="130" spans="1:10" ht="21.75" customHeight="1" x14ac:dyDescent="0.3">
      <c r="A130" s="104" t="s">
        <v>83</v>
      </c>
      <c r="B130" s="105"/>
      <c r="C130" s="106"/>
      <c r="D130" s="105"/>
      <c r="E130" s="105"/>
      <c r="F130" s="139" t="s">
        <v>106</v>
      </c>
      <c r="G130" s="139"/>
    </row>
    <row r="131" spans="1:10" x14ac:dyDescent="0.3">
      <c r="A131" s="58"/>
      <c r="B131" s="59"/>
      <c r="C131" s="61" t="s">
        <v>10</v>
      </c>
      <c r="D131" s="61"/>
      <c r="E131" s="129" t="s">
        <v>52</v>
      </c>
      <c r="F131" s="129"/>
      <c r="G131" s="129"/>
    </row>
    <row r="132" spans="1:10" ht="13.9" customHeight="1" x14ac:dyDescent="0.3"/>
    <row r="133" spans="1:10" ht="13.9" customHeight="1" x14ac:dyDescent="0.3"/>
    <row r="134" spans="1:10" x14ac:dyDescent="0.3">
      <c r="A134" s="3"/>
      <c r="B134" s="3"/>
      <c r="C134" s="4"/>
      <c r="D134" s="4"/>
      <c r="E134" s="4"/>
      <c r="F134" s="4"/>
      <c r="G134" s="4"/>
      <c r="H134" s="4"/>
      <c r="I134" s="4"/>
    </row>
    <row r="135" spans="1:10" x14ac:dyDescent="0.3">
      <c r="A135" s="3"/>
      <c r="B135" s="3"/>
      <c r="C135" s="4"/>
      <c r="D135" s="4"/>
      <c r="E135" s="4"/>
      <c r="F135" s="4"/>
      <c r="G135" s="4"/>
      <c r="H135" s="4"/>
      <c r="I135" s="4"/>
    </row>
    <row r="136" spans="1:10" x14ac:dyDescent="0.3">
      <c r="A136" s="3"/>
      <c r="B136" s="3"/>
      <c r="C136" s="4"/>
      <c r="D136" s="4"/>
      <c r="E136" s="4"/>
      <c r="F136" s="4"/>
      <c r="G136" s="4"/>
      <c r="H136" s="4"/>
      <c r="I136" s="4"/>
    </row>
    <row r="137" spans="1:10" x14ac:dyDescent="0.3">
      <c r="A137" s="3"/>
      <c r="B137" s="3"/>
      <c r="C137" s="4"/>
      <c r="D137" s="4"/>
      <c r="E137" s="4"/>
      <c r="F137" s="4"/>
      <c r="G137" s="4"/>
      <c r="H137" s="4"/>
      <c r="I137" s="4"/>
    </row>
    <row r="138" spans="1:10" x14ac:dyDescent="0.3">
      <c r="A138" s="3"/>
      <c r="B138" s="3"/>
      <c r="C138" s="4"/>
      <c r="D138" s="4"/>
      <c r="E138" s="4"/>
      <c r="F138" s="4"/>
      <c r="G138" s="4"/>
      <c r="H138" s="4"/>
      <c r="I138" s="4"/>
    </row>
    <row r="139" spans="1:10" x14ac:dyDescent="0.3">
      <c r="A139" s="3"/>
      <c r="B139" s="3"/>
      <c r="C139" s="4"/>
      <c r="D139" s="4"/>
      <c r="E139" s="4"/>
      <c r="F139" s="4"/>
      <c r="G139" s="4"/>
      <c r="H139" s="4"/>
      <c r="I139" s="4"/>
    </row>
  </sheetData>
  <mergeCells count="31">
    <mergeCell ref="G1:J1"/>
    <mergeCell ref="A16:J16"/>
    <mergeCell ref="A17:J17"/>
    <mergeCell ref="A18:J18"/>
    <mergeCell ref="E14:J14"/>
    <mergeCell ref="H13:J13"/>
    <mergeCell ref="G3:J3"/>
    <mergeCell ref="G2:J2"/>
    <mergeCell ref="G4:J4"/>
    <mergeCell ref="A15:J15"/>
    <mergeCell ref="G7:I7"/>
    <mergeCell ref="H9:I9"/>
    <mergeCell ref="H10:I10"/>
    <mergeCell ref="H11:I11"/>
    <mergeCell ref="H12:I12"/>
    <mergeCell ref="A2:B2"/>
    <mergeCell ref="G5:J5"/>
    <mergeCell ref="E131:G131"/>
    <mergeCell ref="F20:F21"/>
    <mergeCell ref="G20:J20"/>
    <mergeCell ref="A20:A21"/>
    <mergeCell ref="B20:B21"/>
    <mergeCell ref="C20:C21"/>
    <mergeCell ref="D20:D21"/>
    <mergeCell ref="E20:E21"/>
    <mergeCell ref="A23:J23"/>
    <mergeCell ref="A40:J40"/>
    <mergeCell ref="A123:J123"/>
    <mergeCell ref="A115:J115"/>
    <mergeCell ref="A111:J111"/>
    <mergeCell ref="F130:G130"/>
  </mergeCells>
  <pageMargins left="0.82677165354330717" right="0.43307086614173229" top="0.74803149606299213" bottom="0.74803149606299213" header="0" footer="0"/>
  <pageSetup paperSize="9" scale="62" fitToHeight="4" orientation="landscape" r:id="rId1"/>
  <colBreaks count="1" manualBreakCount="1">
    <brk id="10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27"/>
  <sheetViews>
    <sheetView tabSelected="1" view="pageBreakPreview" topLeftCell="A94" zoomScaleNormal="100" zoomScaleSheetLayoutView="100" workbookViewId="0">
      <selection activeCell="H16" sqref="H16:I32"/>
    </sheetView>
  </sheetViews>
  <sheetFormatPr defaultColWidth="9.140625" defaultRowHeight="18" x14ac:dyDescent="0.3"/>
  <cols>
    <col min="1" max="1" width="61.5703125" style="7" customWidth="1"/>
    <col min="2" max="2" width="7.140625" style="7" customWidth="1"/>
    <col min="3" max="3" width="16.28515625" style="5" customWidth="1"/>
    <col min="4" max="4" width="17.85546875" style="5" customWidth="1"/>
    <col min="5" max="5" width="16.7109375" style="5" customWidth="1"/>
    <col min="6" max="6" width="15.5703125" style="5" customWidth="1"/>
    <col min="7" max="16384" width="9.140625" style="6"/>
  </cols>
  <sheetData>
    <row r="1" spans="1:10" ht="7.5" customHeight="1" x14ac:dyDescent="0.3">
      <c r="A1" s="3"/>
      <c r="B1" s="3"/>
      <c r="C1" s="1"/>
      <c r="D1" s="2"/>
    </row>
    <row r="2" spans="1:10" ht="13.9" customHeight="1" x14ac:dyDescent="0.3">
      <c r="A2" s="3"/>
      <c r="B2" s="3"/>
      <c r="C2" s="153"/>
      <c r="D2" s="153"/>
      <c r="E2" s="153"/>
      <c r="F2" s="153"/>
      <c r="J2" s="8"/>
    </row>
    <row r="3" spans="1:10" ht="25.5" customHeight="1" x14ac:dyDescent="0.3">
      <c r="A3" s="154" t="s">
        <v>89</v>
      </c>
      <c r="B3" s="154"/>
      <c r="C3" s="154"/>
      <c r="D3" s="154"/>
      <c r="E3" s="154"/>
      <c r="F3" s="154"/>
    </row>
    <row r="4" spans="1:10" ht="39.75" customHeight="1" x14ac:dyDescent="0.3">
      <c r="A4" s="155" t="s">
        <v>111</v>
      </c>
      <c r="B4" s="155"/>
      <c r="C4" s="155"/>
      <c r="D4" s="155"/>
      <c r="E4" s="155"/>
      <c r="F4" s="155"/>
    </row>
    <row r="5" spans="1:10" ht="13.15" customHeight="1" x14ac:dyDescent="0.3">
      <c r="A5" s="142" t="s">
        <v>49</v>
      </c>
      <c r="B5" s="142"/>
      <c r="C5" s="142"/>
      <c r="D5" s="142"/>
      <c r="E5" s="142"/>
      <c r="F5" s="142"/>
    </row>
    <row r="6" spans="1:10" ht="17.45" customHeight="1" x14ac:dyDescent="0.3">
      <c r="A6" s="144" t="s">
        <v>122</v>
      </c>
      <c r="B6" s="144"/>
      <c r="C6" s="144"/>
      <c r="D6" s="144"/>
      <c r="E6" s="144"/>
      <c r="F6" s="144"/>
    </row>
    <row r="7" spans="1:10" ht="11.45" customHeight="1" x14ac:dyDescent="0.3">
      <c r="A7" s="9"/>
      <c r="B7" s="10"/>
      <c r="E7" s="11" t="s">
        <v>100</v>
      </c>
    </row>
    <row r="8" spans="1:10" ht="30" customHeight="1" x14ac:dyDescent="0.3">
      <c r="A8" s="132" t="s">
        <v>7</v>
      </c>
      <c r="B8" s="132" t="s">
        <v>0</v>
      </c>
      <c r="C8" s="131" t="s">
        <v>84</v>
      </c>
      <c r="D8" s="131"/>
      <c r="E8" s="131"/>
      <c r="F8" s="131"/>
    </row>
    <row r="9" spans="1:10" ht="21" customHeight="1" x14ac:dyDescent="0.3">
      <c r="A9" s="132"/>
      <c r="B9" s="132"/>
      <c r="C9" s="12" t="s">
        <v>85</v>
      </c>
      <c r="D9" s="13" t="s">
        <v>86</v>
      </c>
      <c r="E9" s="66" t="s">
        <v>87</v>
      </c>
      <c r="F9" s="13" t="s">
        <v>88</v>
      </c>
    </row>
    <row r="10" spans="1:10" ht="15" customHeight="1" x14ac:dyDescent="0.3">
      <c r="A10" s="14" t="s">
        <v>8</v>
      </c>
      <c r="B10" s="14" t="s">
        <v>9</v>
      </c>
      <c r="C10" s="16">
        <v>3</v>
      </c>
      <c r="D10" s="17">
        <v>4</v>
      </c>
      <c r="E10" s="17">
        <v>5</v>
      </c>
      <c r="F10" s="17">
        <v>6</v>
      </c>
    </row>
    <row r="11" spans="1:10" x14ac:dyDescent="0.3">
      <c r="A11" s="133" t="s">
        <v>69</v>
      </c>
      <c r="B11" s="134"/>
      <c r="C11" s="134"/>
      <c r="D11" s="134"/>
      <c r="E11" s="134"/>
      <c r="F11" s="135"/>
    </row>
    <row r="12" spans="1:10" ht="37.5" customHeight="1" x14ac:dyDescent="0.3">
      <c r="A12" s="18" t="s">
        <v>15</v>
      </c>
      <c r="B12" s="19" t="s">
        <v>39</v>
      </c>
      <c r="C12" s="100">
        <f>'Додаток 1 (форма плану)'!G24+'Додаток 1 (форма плану)'!H24+'Додаток 1 (форма плану)'!I24</f>
        <v>25505541</v>
      </c>
      <c r="D12" s="122">
        <v>25505541</v>
      </c>
      <c r="E12" s="109">
        <f>C12-D12</f>
        <v>0</v>
      </c>
      <c r="F12" s="109">
        <f>(D12/C12)*100%</f>
        <v>1</v>
      </c>
    </row>
    <row r="13" spans="1:10" ht="36.75" customHeight="1" x14ac:dyDescent="0.3">
      <c r="A13" s="18" t="s">
        <v>72</v>
      </c>
      <c r="B13" s="19" t="s">
        <v>40</v>
      </c>
      <c r="C13" s="83">
        <f t="shared" ref="C13" si="0">C14+C15</f>
        <v>7194343</v>
      </c>
      <c r="D13" s="83">
        <f>D14+D15</f>
        <v>7194343</v>
      </c>
      <c r="E13" s="109">
        <f t="shared" ref="E13:E77" si="1">C13-D13</f>
        <v>0</v>
      </c>
      <c r="F13" s="109">
        <f t="shared" ref="F13:F77" si="2">(D13/C13)*100%</f>
        <v>1</v>
      </c>
    </row>
    <row r="14" spans="1:10" x14ac:dyDescent="0.3">
      <c r="A14" s="20" t="s">
        <v>75</v>
      </c>
      <c r="B14" s="19" t="s">
        <v>41</v>
      </c>
      <c r="C14" s="86">
        <f>'Додаток 1 (форма плану)'!G26+'Додаток 1 (форма плану)'!H26+'Додаток 1 (форма плану)'!I26</f>
        <v>7178437</v>
      </c>
      <c r="D14" s="108">
        <v>7178437</v>
      </c>
      <c r="E14" s="109">
        <f t="shared" si="1"/>
        <v>0</v>
      </c>
      <c r="F14" s="109">
        <f t="shared" si="2"/>
        <v>1</v>
      </c>
    </row>
    <row r="15" spans="1:10" x14ac:dyDescent="0.3">
      <c r="A15" s="20" t="s">
        <v>74</v>
      </c>
      <c r="B15" s="19" t="s">
        <v>42</v>
      </c>
      <c r="C15" s="86">
        <f>'Додаток 1 (форма плану)'!G27+'Додаток 1 (форма плану)'!H27+'Додаток 1 (форма плану)'!I27</f>
        <v>15906</v>
      </c>
      <c r="D15" s="108">
        <v>15906</v>
      </c>
      <c r="E15" s="109">
        <f t="shared" si="1"/>
        <v>0</v>
      </c>
      <c r="F15" s="109">
        <f t="shared" si="2"/>
        <v>1</v>
      </c>
    </row>
    <row r="16" spans="1:10" ht="37.5" customHeight="1" x14ac:dyDescent="0.3">
      <c r="A16" s="18" t="s">
        <v>121</v>
      </c>
      <c r="B16" s="19" t="s">
        <v>43</v>
      </c>
      <c r="C16" s="83">
        <f t="shared" ref="C16:D16" si="3">C17+C18</f>
        <v>0</v>
      </c>
      <c r="D16" s="83">
        <f t="shared" si="3"/>
        <v>0</v>
      </c>
      <c r="E16" s="109">
        <f t="shared" si="1"/>
        <v>0</v>
      </c>
      <c r="F16" s="109" t="e">
        <f t="shared" si="2"/>
        <v>#DIV/0!</v>
      </c>
      <c r="H16" s="23"/>
    </row>
    <row r="17" spans="1:8" x14ac:dyDescent="0.3">
      <c r="A17" s="20" t="s">
        <v>75</v>
      </c>
      <c r="B17" s="19" t="s">
        <v>44</v>
      </c>
      <c r="C17" s="86">
        <f>'Додаток 1 (форма плану)'!G29+'Додаток 1 (форма плану)'!H29+'Додаток 1 (форма плану)'!I29</f>
        <v>0</v>
      </c>
      <c r="D17" s="108">
        <v>0</v>
      </c>
      <c r="E17" s="109">
        <f t="shared" si="1"/>
        <v>0</v>
      </c>
      <c r="F17" s="109" t="e">
        <f t="shared" si="2"/>
        <v>#DIV/0!</v>
      </c>
    </row>
    <row r="18" spans="1:8" x14ac:dyDescent="0.3">
      <c r="A18" s="20" t="s">
        <v>74</v>
      </c>
      <c r="B18" s="19" t="s">
        <v>45</v>
      </c>
      <c r="C18" s="86">
        <f>'Додаток 1 (форма плану)'!G30+'Додаток 1 (форма плану)'!H30+'Додаток 1 (форма плану)'!I30</f>
        <v>0</v>
      </c>
      <c r="D18" s="108">
        <v>0</v>
      </c>
      <c r="E18" s="109">
        <f t="shared" si="1"/>
        <v>0</v>
      </c>
      <c r="F18" s="109" t="e">
        <f t="shared" si="2"/>
        <v>#DIV/0!</v>
      </c>
    </row>
    <row r="19" spans="1:8" ht="19.899999999999999" customHeight="1" x14ac:dyDescent="0.3">
      <c r="A19" s="24" t="s">
        <v>16</v>
      </c>
      <c r="B19" s="25" t="s">
        <v>46</v>
      </c>
      <c r="C19" s="88">
        <f>C20+C21+C22+C23+C24+C25+C26</f>
        <v>2301825</v>
      </c>
      <c r="D19" s="88">
        <f>D20+D21+D22+D23+D24+D25+D26</f>
        <v>2301825</v>
      </c>
      <c r="E19" s="109">
        <f t="shared" si="1"/>
        <v>0</v>
      </c>
      <c r="F19" s="109">
        <f t="shared" si="2"/>
        <v>1</v>
      </c>
    </row>
    <row r="20" spans="1:8" ht="33" customHeight="1" x14ac:dyDescent="0.3">
      <c r="A20" s="26" t="s">
        <v>113</v>
      </c>
      <c r="B20" s="16">
        <v>1410</v>
      </c>
      <c r="C20" s="89">
        <f>'Додаток 1 (форма плану)'!G32+'Додаток 1 (форма плану)'!H32+'Додаток 1 (форма плану)'!I32</f>
        <v>87970</v>
      </c>
      <c r="D20" s="119">
        <v>87970</v>
      </c>
      <c r="E20" s="109">
        <f t="shared" si="1"/>
        <v>0</v>
      </c>
      <c r="F20" s="109">
        <f t="shared" si="2"/>
        <v>1</v>
      </c>
      <c r="H20" s="23"/>
    </row>
    <row r="21" spans="1:8" ht="32.25" x14ac:dyDescent="0.3">
      <c r="A21" s="28" t="s">
        <v>103</v>
      </c>
      <c r="B21" s="29">
        <v>1420</v>
      </c>
      <c r="C21" s="89">
        <f>'Додаток 1 (форма плану)'!G33+'Додаток 1 (форма плану)'!H33+'Додаток 1 (форма плану)'!I33</f>
        <v>152923</v>
      </c>
      <c r="D21" s="120">
        <v>152923</v>
      </c>
      <c r="E21" s="109">
        <f t="shared" si="1"/>
        <v>0</v>
      </c>
      <c r="F21" s="109">
        <f t="shared" si="2"/>
        <v>1</v>
      </c>
      <c r="H21" s="23"/>
    </row>
    <row r="22" spans="1:8" x14ac:dyDescent="0.3">
      <c r="A22" s="30" t="s">
        <v>27</v>
      </c>
      <c r="B22" s="31">
        <v>1430</v>
      </c>
      <c r="C22" s="89">
        <f>'Додаток 1 (форма плану)'!G34+'Додаток 1 (форма плану)'!H34+'Додаток 1 (форма плану)'!I34</f>
        <v>80920</v>
      </c>
      <c r="D22" s="121">
        <v>80920</v>
      </c>
      <c r="E22" s="109">
        <f t="shared" si="1"/>
        <v>0</v>
      </c>
      <c r="F22" s="109">
        <f t="shared" si="2"/>
        <v>1</v>
      </c>
    </row>
    <row r="23" spans="1:8" ht="39" customHeight="1" x14ac:dyDescent="0.3">
      <c r="A23" s="33" t="s">
        <v>123</v>
      </c>
      <c r="B23" s="16">
        <v>1440</v>
      </c>
      <c r="C23" s="89">
        <f>'Додаток 1 (форма плану)'!G35+'Додаток 1 (форма плану)'!H35+'Додаток 1 (форма плану)'!I35</f>
        <v>789197</v>
      </c>
      <c r="D23" s="119">
        <v>789197</v>
      </c>
      <c r="E23" s="109">
        <f t="shared" si="1"/>
        <v>0</v>
      </c>
      <c r="F23" s="109">
        <f t="shared" si="2"/>
        <v>1</v>
      </c>
      <c r="H23" s="23"/>
    </row>
    <row r="24" spans="1:8" x14ac:dyDescent="0.3">
      <c r="A24" s="32" t="s">
        <v>28</v>
      </c>
      <c r="B24" s="16">
        <v>1450</v>
      </c>
      <c r="C24" s="89">
        <f>'Додаток 1 (форма плану)'!G36+'Додаток 1 (форма плану)'!H36+'Додаток 1 (форма плану)'!I36</f>
        <v>32580</v>
      </c>
      <c r="D24" s="119">
        <v>32580</v>
      </c>
      <c r="E24" s="109">
        <f t="shared" si="1"/>
        <v>0</v>
      </c>
      <c r="F24" s="109">
        <f t="shared" si="2"/>
        <v>1</v>
      </c>
    </row>
    <row r="25" spans="1:8" ht="32.25" x14ac:dyDescent="0.3">
      <c r="A25" s="33" t="s">
        <v>76</v>
      </c>
      <c r="B25" s="16">
        <v>1470</v>
      </c>
      <c r="C25" s="89">
        <f>'Додаток 1 (форма плану)'!G37+'Додаток 1 (форма плану)'!H37+'Додаток 1 (форма плану)'!I37</f>
        <v>601948</v>
      </c>
      <c r="D25" s="119">
        <v>601948</v>
      </c>
      <c r="E25" s="109">
        <f>C25-D25</f>
        <v>0</v>
      </c>
      <c r="F25" s="109">
        <f t="shared" si="2"/>
        <v>1</v>
      </c>
    </row>
    <row r="26" spans="1:8" x14ac:dyDescent="0.3">
      <c r="A26" s="101" t="s">
        <v>104</v>
      </c>
      <c r="B26" s="16">
        <v>1480</v>
      </c>
      <c r="C26" s="89">
        <f>'Додаток 1 (форма плану)'!G38+'Додаток 1 (форма плану)'!H38+'Додаток 1 (форма плану)'!I38</f>
        <v>556287</v>
      </c>
      <c r="D26" s="119">
        <v>556287</v>
      </c>
      <c r="E26" s="109">
        <f>C26-D26</f>
        <v>0</v>
      </c>
      <c r="F26" s="109">
        <f t="shared" si="2"/>
        <v>1</v>
      </c>
    </row>
    <row r="27" spans="1:8" ht="18.600000000000001" customHeight="1" x14ac:dyDescent="0.3">
      <c r="A27" s="35" t="s">
        <v>70</v>
      </c>
      <c r="B27" s="36">
        <v>1500</v>
      </c>
      <c r="C27" s="96">
        <f>C12+C13+C16+C19</f>
        <v>35001709</v>
      </c>
      <c r="D27" s="96">
        <f>D12+D13+D16+D19</f>
        <v>35001709</v>
      </c>
      <c r="E27" s="109">
        <f t="shared" si="1"/>
        <v>0</v>
      </c>
      <c r="F27" s="109">
        <f t="shared" si="2"/>
        <v>1</v>
      </c>
    </row>
    <row r="28" spans="1:8" x14ac:dyDescent="0.3">
      <c r="A28" s="136" t="s">
        <v>17</v>
      </c>
      <c r="B28" s="137"/>
      <c r="C28" s="137"/>
      <c r="D28" s="137"/>
      <c r="E28" s="137"/>
      <c r="F28" s="138"/>
    </row>
    <row r="29" spans="1:8" ht="48.75" customHeight="1" x14ac:dyDescent="0.3">
      <c r="A29" s="37" t="s">
        <v>18</v>
      </c>
      <c r="B29" s="38">
        <v>2100</v>
      </c>
      <c r="C29" s="97">
        <f>C30+C43</f>
        <v>25153270</v>
      </c>
      <c r="D29" s="97">
        <f>D30+D43</f>
        <v>25153270</v>
      </c>
      <c r="E29" s="109">
        <f t="shared" si="1"/>
        <v>0</v>
      </c>
      <c r="F29" s="109">
        <f t="shared" si="2"/>
        <v>1</v>
      </c>
    </row>
    <row r="30" spans="1:8" ht="18" customHeight="1" x14ac:dyDescent="0.3">
      <c r="A30" s="37" t="s">
        <v>19</v>
      </c>
      <c r="B30" s="38">
        <v>2110</v>
      </c>
      <c r="C30" s="97">
        <f t="shared" ref="C30:D30" si="4">C31+C32+C33+C34+C35+C36+C37+C38+C39+C40+C41+C42</f>
        <v>25151117</v>
      </c>
      <c r="D30" s="97">
        <f t="shared" si="4"/>
        <v>25151117</v>
      </c>
      <c r="E30" s="109">
        <f t="shared" si="1"/>
        <v>0</v>
      </c>
      <c r="F30" s="109">
        <f t="shared" si="2"/>
        <v>1</v>
      </c>
    </row>
    <row r="31" spans="1:8" ht="18" customHeight="1" x14ac:dyDescent="0.3">
      <c r="A31" s="20" t="s">
        <v>53</v>
      </c>
      <c r="B31" s="39">
        <v>2111</v>
      </c>
      <c r="C31" s="91">
        <f>'Додаток 1 (форма плану)'!G43+'Додаток 1 (форма плану)'!H43+'Додаток 1 (форма плану)'!I43</f>
        <v>19590115</v>
      </c>
      <c r="D31" s="108">
        <v>19590115</v>
      </c>
      <c r="E31" s="109">
        <f t="shared" si="1"/>
        <v>0</v>
      </c>
      <c r="F31" s="109">
        <f t="shared" si="2"/>
        <v>1</v>
      </c>
    </row>
    <row r="32" spans="1:8" ht="19.899999999999999" customHeight="1" x14ac:dyDescent="0.3">
      <c r="A32" s="20" t="s">
        <v>54</v>
      </c>
      <c r="B32" s="14">
        <v>2112</v>
      </c>
      <c r="C32" s="91">
        <f>'Додаток 1 (форма плану)'!G44+'Додаток 1 (форма плану)'!H44+'Додаток 1 (форма плану)'!I44</f>
        <v>4206466</v>
      </c>
      <c r="D32" s="108">
        <v>4206466</v>
      </c>
      <c r="E32" s="109">
        <f t="shared" si="1"/>
        <v>0</v>
      </c>
      <c r="F32" s="109">
        <f t="shared" si="2"/>
        <v>1</v>
      </c>
    </row>
    <row r="33" spans="1:6" ht="18" customHeight="1" x14ac:dyDescent="0.3">
      <c r="A33" s="20" t="s">
        <v>55</v>
      </c>
      <c r="B33" s="14">
        <v>2113</v>
      </c>
      <c r="C33" s="115">
        <f>'Додаток 1 (форма плану)'!G45+'Додаток 1 (форма плану)'!H45+'Додаток 1 (форма плану)'!I45</f>
        <v>196628</v>
      </c>
      <c r="D33" s="119">
        <v>196628</v>
      </c>
      <c r="E33" s="109">
        <f t="shared" si="1"/>
        <v>0</v>
      </c>
      <c r="F33" s="109">
        <f t="shared" si="2"/>
        <v>1</v>
      </c>
    </row>
    <row r="34" spans="1:6" ht="18" customHeight="1" x14ac:dyDescent="0.3">
      <c r="A34" s="20" t="s">
        <v>56</v>
      </c>
      <c r="B34" s="14">
        <v>2114</v>
      </c>
      <c r="C34" s="115">
        <f>'Додаток 1 (форма плану)'!G46+'Додаток 1 (форма плану)'!H46+'Додаток 1 (форма плану)'!I46</f>
        <v>574276</v>
      </c>
      <c r="D34" s="119">
        <v>574276</v>
      </c>
      <c r="E34" s="109">
        <f t="shared" si="1"/>
        <v>0</v>
      </c>
      <c r="F34" s="109">
        <f t="shared" si="2"/>
        <v>1</v>
      </c>
    </row>
    <row r="35" spans="1:6" ht="18" customHeight="1" x14ac:dyDescent="0.3">
      <c r="A35" s="20" t="s">
        <v>57</v>
      </c>
      <c r="B35" s="14">
        <v>2114</v>
      </c>
      <c r="C35" s="91">
        <f>'Додаток 1 (форма плану)'!G47+'Додаток 1 (форма плану)'!H47+'Додаток 1 (форма плану)'!I47</f>
        <v>0</v>
      </c>
      <c r="D35" s="108">
        <v>0</v>
      </c>
      <c r="E35" s="109">
        <f t="shared" si="1"/>
        <v>0</v>
      </c>
      <c r="F35" s="109" t="e">
        <f t="shared" si="2"/>
        <v>#DIV/0!</v>
      </c>
    </row>
    <row r="36" spans="1:6" ht="18" customHeight="1" x14ac:dyDescent="0.3">
      <c r="A36" s="20" t="s">
        <v>58</v>
      </c>
      <c r="B36" s="14">
        <v>2115</v>
      </c>
      <c r="C36" s="91">
        <f>'Додаток 1 (форма плану)'!G48+'Додаток 1 (форма плану)'!H48+'Додаток 1 (форма плану)'!I48</f>
        <v>577704</v>
      </c>
      <c r="D36" s="108">
        <v>577704</v>
      </c>
      <c r="E36" s="109">
        <f t="shared" si="1"/>
        <v>0</v>
      </c>
      <c r="F36" s="109">
        <f t="shared" si="2"/>
        <v>1</v>
      </c>
    </row>
    <row r="37" spans="1:6" ht="18" customHeight="1" x14ac:dyDescent="0.3">
      <c r="A37" s="20" t="s">
        <v>60</v>
      </c>
      <c r="B37" s="14">
        <v>2116</v>
      </c>
      <c r="C37" s="91">
        <f>'Додаток 1 (форма плану)'!G49+'Додаток 1 (форма плану)'!H49+'Додаток 1 (форма плану)'!I49</f>
        <v>0</v>
      </c>
      <c r="D37" s="108">
        <v>0</v>
      </c>
      <c r="E37" s="109">
        <f t="shared" si="1"/>
        <v>0</v>
      </c>
      <c r="F37" s="109" t="e">
        <f t="shared" si="2"/>
        <v>#DIV/0!</v>
      </c>
    </row>
    <row r="38" spans="1:6" ht="18" customHeight="1" x14ac:dyDescent="0.3">
      <c r="A38" s="20" t="s">
        <v>59</v>
      </c>
      <c r="B38" s="14">
        <v>2117</v>
      </c>
      <c r="C38" s="91">
        <f>'Додаток 1 (форма плану)'!G50+'Додаток 1 (форма плану)'!H50+'Додаток 1 (форма плану)'!I50</f>
        <v>0</v>
      </c>
      <c r="D38" s="108">
        <v>0</v>
      </c>
      <c r="E38" s="109">
        <f t="shared" si="1"/>
        <v>0</v>
      </c>
      <c r="F38" s="109" t="e">
        <f t="shared" si="2"/>
        <v>#DIV/0!</v>
      </c>
    </row>
    <row r="39" spans="1:6" ht="37.5" customHeight="1" x14ac:dyDescent="0.3">
      <c r="A39" s="40" t="s">
        <v>61</v>
      </c>
      <c r="B39" s="14">
        <v>2118</v>
      </c>
      <c r="C39" s="91">
        <f>'Додаток 1 (форма плану)'!G51+'Додаток 1 (форма плану)'!H51+'Додаток 1 (форма плану)'!I51</f>
        <v>3900</v>
      </c>
      <c r="D39" s="108">
        <v>3900</v>
      </c>
      <c r="E39" s="109">
        <f t="shared" si="1"/>
        <v>0</v>
      </c>
      <c r="F39" s="109">
        <f t="shared" si="2"/>
        <v>1</v>
      </c>
    </row>
    <row r="40" spans="1:6" x14ac:dyDescent="0.3">
      <c r="A40" s="20" t="s">
        <v>62</v>
      </c>
      <c r="B40" s="14">
        <f>B39+1</f>
        <v>2119</v>
      </c>
      <c r="C40" s="91">
        <f>'Додаток 1 (форма плану)'!G52+'Додаток 1 (форма плану)'!H52+'Додаток 1 (форма плану)'!I52</f>
        <v>0</v>
      </c>
      <c r="D40" s="108">
        <v>0</v>
      </c>
      <c r="E40" s="109">
        <f t="shared" si="1"/>
        <v>0</v>
      </c>
      <c r="F40" s="109" t="e">
        <f t="shared" si="2"/>
        <v>#DIV/0!</v>
      </c>
    </row>
    <row r="41" spans="1:6" x14ac:dyDescent="0.3">
      <c r="A41" s="20" t="s">
        <v>63</v>
      </c>
      <c r="B41" s="14">
        <f t="shared" ref="B41:B42" si="5">B40+1</f>
        <v>2120</v>
      </c>
      <c r="C41" s="91">
        <f>'Додаток 1 (форма плану)'!G53+'Додаток 1 (форма плану)'!H53+'Додаток 1 (форма плану)'!I53</f>
        <v>10</v>
      </c>
      <c r="D41" s="108">
        <v>10</v>
      </c>
      <c r="E41" s="109">
        <f t="shared" si="1"/>
        <v>0</v>
      </c>
      <c r="F41" s="109">
        <f t="shared" si="2"/>
        <v>1</v>
      </c>
    </row>
    <row r="42" spans="1:6" x14ac:dyDescent="0.3">
      <c r="A42" s="20" t="s">
        <v>64</v>
      </c>
      <c r="B42" s="14">
        <f t="shared" si="5"/>
        <v>2121</v>
      </c>
      <c r="C42" s="91">
        <f>'Додаток 1 (форма плану)'!G54+'Додаток 1 (форма плану)'!H54+'Додаток 1 (форма плану)'!I54</f>
        <v>2018</v>
      </c>
      <c r="D42" s="108">
        <v>2018</v>
      </c>
      <c r="E42" s="109">
        <f t="shared" si="1"/>
        <v>0</v>
      </c>
      <c r="F42" s="109">
        <f t="shared" si="2"/>
        <v>1</v>
      </c>
    </row>
    <row r="43" spans="1:6" x14ac:dyDescent="0.3">
      <c r="A43" s="18" t="s">
        <v>51</v>
      </c>
      <c r="B43" s="41">
        <v>2130</v>
      </c>
      <c r="C43" s="83">
        <f t="shared" ref="C43:D43" si="6">C44+C45+C46+C47</f>
        <v>2153</v>
      </c>
      <c r="D43" s="83">
        <f t="shared" si="6"/>
        <v>2153</v>
      </c>
      <c r="E43" s="109">
        <f t="shared" si="1"/>
        <v>0</v>
      </c>
      <c r="F43" s="109">
        <f t="shared" si="2"/>
        <v>1</v>
      </c>
    </row>
    <row r="44" spans="1:6" ht="36.75" customHeight="1" x14ac:dyDescent="0.3">
      <c r="A44" s="40" t="s">
        <v>65</v>
      </c>
      <c r="B44" s="14">
        <v>2131</v>
      </c>
      <c r="C44" s="86">
        <f>'Додаток 1 (форма плану)'!G56+'Додаток 1 (форма плану)'!H56+'Додаток 1 (форма плану)'!I56</f>
        <v>2153</v>
      </c>
      <c r="D44" s="108">
        <v>2153</v>
      </c>
      <c r="E44" s="109">
        <f t="shared" si="1"/>
        <v>0</v>
      </c>
      <c r="F44" s="109">
        <f t="shared" si="2"/>
        <v>1</v>
      </c>
    </row>
    <row r="45" spans="1:6" x14ac:dyDescent="0.3">
      <c r="A45" s="20" t="s">
        <v>66</v>
      </c>
      <c r="B45" s="14">
        <v>2132</v>
      </c>
      <c r="C45" s="86">
        <f>'Додаток 1 (форма плану)'!G57+'Додаток 1 (форма плану)'!H57+'Додаток 1 (форма плану)'!I57</f>
        <v>0</v>
      </c>
      <c r="D45" s="108">
        <v>0</v>
      </c>
      <c r="E45" s="109">
        <f t="shared" si="1"/>
        <v>0</v>
      </c>
      <c r="F45" s="109" t="e">
        <f t="shared" si="2"/>
        <v>#DIV/0!</v>
      </c>
    </row>
    <row r="46" spans="1:6" x14ac:dyDescent="0.3">
      <c r="A46" s="20" t="s">
        <v>67</v>
      </c>
      <c r="B46" s="14">
        <v>2133</v>
      </c>
      <c r="C46" s="86">
        <f>'Додаток 1 (форма плану)'!G58+'Додаток 1 (форма плану)'!H58+'Додаток 1 (форма плану)'!I58</f>
        <v>0</v>
      </c>
      <c r="D46" s="108">
        <v>0</v>
      </c>
      <c r="E46" s="109">
        <f t="shared" si="1"/>
        <v>0</v>
      </c>
      <c r="F46" s="109" t="e">
        <f t="shared" si="2"/>
        <v>#DIV/0!</v>
      </c>
    </row>
    <row r="47" spans="1:6" x14ac:dyDescent="0.3">
      <c r="A47" s="20" t="s">
        <v>68</v>
      </c>
      <c r="B47" s="14">
        <v>2134</v>
      </c>
      <c r="C47" s="86">
        <f>'Додаток 1 (форма плану)'!G59+'Додаток 1 (форма плану)'!H59+'Додаток 1 (форма плану)'!I59</f>
        <v>0</v>
      </c>
      <c r="D47" s="108">
        <v>0</v>
      </c>
      <c r="E47" s="109">
        <f t="shared" si="1"/>
        <v>0</v>
      </c>
      <c r="F47" s="109" t="e">
        <f t="shared" si="2"/>
        <v>#DIV/0!</v>
      </c>
    </row>
    <row r="48" spans="1:6" ht="22.5" customHeight="1" x14ac:dyDescent="0.3">
      <c r="A48" s="18" t="s">
        <v>73</v>
      </c>
      <c r="B48" s="41">
        <v>2200</v>
      </c>
      <c r="C48" s="83">
        <f>C49+C62</f>
        <v>7205716</v>
      </c>
      <c r="D48" s="83">
        <f>D49+D62</f>
        <v>7205716</v>
      </c>
      <c r="E48" s="109">
        <f t="shared" si="1"/>
        <v>0</v>
      </c>
      <c r="F48" s="109">
        <f t="shared" si="2"/>
        <v>1</v>
      </c>
    </row>
    <row r="49" spans="1:6" x14ac:dyDescent="0.3">
      <c r="A49" s="37" t="s">
        <v>19</v>
      </c>
      <c r="B49" s="41">
        <v>2210</v>
      </c>
      <c r="C49" s="83">
        <f t="shared" ref="C49:D49" si="7">C50+C51+C52+C53+C54+C55+C56+C57+C58+C59+C60+C61</f>
        <v>7189810</v>
      </c>
      <c r="D49" s="83">
        <f t="shared" si="7"/>
        <v>7189810</v>
      </c>
      <c r="E49" s="109">
        <f t="shared" si="1"/>
        <v>0</v>
      </c>
      <c r="F49" s="109">
        <f t="shared" si="2"/>
        <v>1</v>
      </c>
    </row>
    <row r="50" spans="1:6" x14ac:dyDescent="0.3">
      <c r="A50" s="20" t="s">
        <v>53</v>
      </c>
      <c r="B50" s="39">
        <v>2211</v>
      </c>
      <c r="C50" s="86">
        <f>'Додаток 1 (форма плану)'!G62+'Додаток 1 (форма плану)'!H62+'Додаток 1 (форма плану)'!I62</f>
        <v>238170</v>
      </c>
      <c r="D50" s="108">
        <v>238170</v>
      </c>
      <c r="E50" s="109">
        <f t="shared" si="1"/>
        <v>0</v>
      </c>
      <c r="F50" s="109">
        <f t="shared" si="2"/>
        <v>1</v>
      </c>
    </row>
    <row r="51" spans="1:6" x14ac:dyDescent="0.3">
      <c r="A51" s="20" t="s">
        <v>54</v>
      </c>
      <c r="B51" s="14">
        <f>B50+1</f>
        <v>2212</v>
      </c>
      <c r="C51" s="86">
        <f>'Додаток 1 (форма плану)'!G63+'Додаток 1 (форма плану)'!H63+'Додаток 1 (форма плану)'!I63</f>
        <v>51014</v>
      </c>
      <c r="D51" s="108">
        <v>51014</v>
      </c>
      <c r="E51" s="109">
        <f t="shared" si="1"/>
        <v>0</v>
      </c>
      <c r="F51" s="109">
        <f t="shared" si="2"/>
        <v>1</v>
      </c>
    </row>
    <row r="52" spans="1:6" x14ac:dyDescent="0.3">
      <c r="A52" s="20" t="s">
        <v>55</v>
      </c>
      <c r="B52" s="14">
        <f t="shared" ref="B52:B61" si="8">B51+1</f>
        <v>2213</v>
      </c>
      <c r="C52" s="125">
        <f>'Додаток 1 (форма плану)'!G64+'Додаток 1 (форма плану)'!H64+'Додаток 1 (форма плану)'!I64</f>
        <v>132824</v>
      </c>
      <c r="D52" s="119">
        <v>132824</v>
      </c>
      <c r="E52" s="109">
        <f t="shared" si="1"/>
        <v>0</v>
      </c>
      <c r="F52" s="109">
        <f t="shared" si="2"/>
        <v>1</v>
      </c>
    </row>
    <row r="53" spans="1:6" x14ac:dyDescent="0.3">
      <c r="A53" s="20" t="s">
        <v>56</v>
      </c>
      <c r="B53" s="14">
        <f t="shared" si="8"/>
        <v>2214</v>
      </c>
      <c r="C53" s="125">
        <f>'Додаток 1 (форма плану)'!G65+'Додаток 1 (форма плану)'!H65+'Додаток 1 (форма плану)'!I65</f>
        <v>1586501</v>
      </c>
      <c r="D53" s="119">
        <v>1586501</v>
      </c>
      <c r="E53" s="109">
        <f t="shared" si="1"/>
        <v>0</v>
      </c>
      <c r="F53" s="109">
        <f t="shared" si="2"/>
        <v>1</v>
      </c>
    </row>
    <row r="54" spans="1:6" x14ac:dyDescent="0.3">
      <c r="A54" s="20" t="s">
        <v>57</v>
      </c>
      <c r="B54" s="14">
        <f t="shared" si="8"/>
        <v>2215</v>
      </c>
      <c r="C54" s="125">
        <f>'Додаток 1 (форма плану)'!G66+'Додаток 1 (форма плану)'!H66+'Додаток 1 (форма плану)'!I66</f>
        <v>398156</v>
      </c>
      <c r="D54" s="119">
        <v>398156</v>
      </c>
      <c r="E54" s="109">
        <f t="shared" si="1"/>
        <v>0</v>
      </c>
      <c r="F54" s="109">
        <f t="shared" si="2"/>
        <v>1</v>
      </c>
    </row>
    <row r="55" spans="1:6" x14ac:dyDescent="0.3">
      <c r="A55" s="20" t="s">
        <v>58</v>
      </c>
      <c r="B55" s="14">
        <f t="shared" si="8"/>
        <v>2216</v>
      </c>
      <c r="C55" s="86">
        <f>'Додаток 1 (форма плану)'!G67+'Додаток 1 (форма плану)'!H67+'Додаток 1 (форма плану)'!I67</f>
        <v>2425450</v>
      </c>
      <c r="D55" s="108">
        <v>2425450</v>
      </c>
      <c r="E55" s="109">
        <f t="shared" si="1"/>
        <v>0</v>
      </c>
      <c r="F55" s="109">
        <f t="shared" si="2"/>
        <v>1</v>
      </c>
    </row>
    <row r="56" spans="1:6" x14ac:dyDescent="0.3">
      <c r="A56" s="20" t="s">
        <v>60</v>
      </c>
      <c r="B56" s="14">
        <f t="shared" si="8"/>
        <v>2217</v>
      </c>
      <c r="C56" s="86">
        <f>'Додаток 1 (форма плану)'!G68+'Додаток 1 (форма плану)'!H68+'Додаток 1 (форма плану)'!I68</f>
        <v>0</v>
      </c>
      <c r="D56" s="108">
        <v>0</v>
      </c>
      <c r="E56" s="109">
        <f t="shared" si="1"/>
        <v>0</v>
      </c>
      <c r="F56" s="109" t="e">
        <f t="shared" si="2"/>
        <v>#DIV/0!</v>
      </c>
    </row>
    <row r="57" spans="1:6" x14ac:dyDescent="0.3">
      <c r="A57" s="20" t="s">
        <v>59</v>
      </c>
      <c r="B57" s="14">
        <f t="shared" si="8"/>
        <v>2218</v>
      </c>
      <c r="C57" s="86">
        <f>'Додаток 1 (форма плану)'!G69+'Додаток 1 (форма плану)'!H69+'Додаток 1 (форма плану)'!I69</f>
        <v>627043</v>
      </c>
      <c r="D57" s="108">
        <v>627043</v>
      </c>
      <c r="E57" s="109">
        <f t="shared" si="1"/>
        <v>0</v>
      </c>
      <c r="F57" s="109">
        <f t="shared" si="2"/>
        <v>1</v>
      </c>
    </row>
    <row r="58" spans="1:6" ht="39" customHeight="1" x14ac:dyDescent="0.3">
      <c r="A58" s="40" t="s">
        <v>61</v>
      </c>
      <c r="B58" s="14">
        <f t="shared" si="8"/>
        <v>2219</v>
      </c>
      <c r="C58" s="86">
        <f>'Додаток 1 (форма плану)'!G70+'Додаток 1 (форма плану)'!H70+'Додаток 1 (форма плану)'!I70</f>
        <v>3300</v>
      </c>
      <c r="D58" s="108">
        <v>3300</v>
      </c>
      <c r="E58" s="109">
        <f t="shared" si="1"/>
        <v>0</v>
      </c>
      <c r="F58" s="109">
        <f t="shared" si="2"/>
        <v>1</v>
      </c>
    </row>
    <row r="59" spans="1:6" x14ac:dyDescent="0.3">
      <c r="A59" s="20" t="s">
        <v>62</v>
      </c>
      <c r="B59" s="14">
        <f>B58+1</f>
        <v>2220</v>
      </c>
      <c r="C59" s="86">
        <f>'Додаток 1 (форма плану)'!G71+'Додаток 1 (форма плану)'!H71+'Додаток 1 (форма плану)'!I71</f>
        <v>18222</v>
      </c>
      <c r="D59" s="108">
        <v>18222</v>
      </c>
      <c r="E59" s="109">
        <f t="shared" si="1"/>
        <v>0</v>
      </c>
      <c r="F59" s="109">
        <f t="shared" si="2"/>
        <v>1</v>
      </c>
    </row>
    <row r="60" spans="1:6" x14ac:dyDescent="0.3">
      <c r="A60" s="20" t="s">
        <v>63</v>
      </c>
      <c r="B60" s="14">
        <f t="shared" si="8"/>
        <v>2221</v>
      </c>
      <c r="C60" s="86">
        <f>'Додаток 1 (форма плану)'!G72+'Додаток 1 (форма плану)'!H72+'Додаток 1 (форма плану)'!I72</f>
        <v>1709130</v>
      </c>
      <c r="D60" s="108">
        <v>1709130</v>
      </c>
      <c r="E60" s="109">
        <f t="shared" si="1"/>
        <v>0</v>
      </c>
      <c r="F60" s="109">
        <f t="shared" si="2"/>
        <v>1</v>
      </c>
    </row>
    <row r="61" spans="1:6" x14ac:dyDescent="0.3">
      <c r="A61" s="20" t="s">
        <v>64</v>
      </c>
      <c r="B61" s="14">
        <f t="shared" si="8"/>
        <v>2222</v>
      </c>
      <c r="C61" s="86">
        <f>'Додаток 1 (форма плану)'!G73+'Додаток 1 (форма плану)'!H73+'Додаток 1 (форма плану)'!I73</f>
        <v>0</v>
      </c>
      <c r="D61" s="108">
        <v>0</v>
      </c>
      <c r="E61" s="109">
        <f t="shared" si="1"/>
        <v>0</v>
      </c>
      <c r="F61" s="109" t="e">
        <f t="shared" si="2"/>
        <v>#DIV/0!</v>
      </c>
    </row>
    <row r="62" spans="1:6" ht="24.6" customHeight="1" x14ac:dyDescent="0.3">
      <c r="A62" s="18" t="s">
        <v>51</v>
      </c>
      <c r="B62" s="41">
        <v>2230</v>
      </c>
      <c r="C62" s="83">
        <f t="shared" ref="C62:D62" si="9">C63+C64+C65+C66</f>
        <v>15906</v>
      </c>
      <c r="D62" s="83">
        <f t="shared" si="9"/>
        <v>15906</v>
      </c>
      <c r="E62" s="109">
        <f t="shared" si="1"/>
        <v>0</v>
      </c>
      <c r="F62" s="109">
        <f t="shared" si="2"/>
        <v>1</v>
      </c>
    </row>
    <row r="63" spans="1:6" ht="33" customHeight="1" x14ac:dyDescent="0.3">
      <c r="A63" s="40" t="s">
        <v>65</v>
      </c>
      <c r="B63" s="14">
        <v>2231</v>
      </c>
      <c r="C63" s="86">
        <f>'Додаток 1 (форма плану)'!G75+'Додаток 1 (форма плану)'!H75+'Додаток 1 (форма плану)'!I75</f>
        <v>15906</v>
      </c>
      <c r="D63" s="108">
        <v>15906</v>
      </c>
      <c r="E63" s="109">
        <f t="shared" si="1"/>
        <v>0</v>
      </c>
      <c r="F63" s="109">
        <f t="shared" si="2"/>
        <v>1</v>
      </c>
    </row>
    <row r="64" spans="1:6" x14ac:dyDescent="0.3">
      <c r="A64" s="20" t="s">
        <v>66</v>
      </c>
      <c r="B64" s="14">
        <f t="shared" ref="B64:B66" si="10">B63+1</f>
        <v>2232</v>
      </c>
      <c r="C64" s="86">
        <f>'Додаток 1 (форма плану)'!G76+'Додаток 1 (форма плану)'!H76+'Додаток 1 (форма плану)'!I76</f>
        <v>0</v>
      </c>
      <c r="D64" s="108">
        <v>0</v>
      </c>
      <c r="E64" s="109">
        <f t="shared" si="1"/>
        <v>0</v>
      </c>
      <c r="F64" s="109" t="e">
        <f t="shared" si="2"/>
        <v>#DIV/0!</v>
      </c>
    </row>
    <row r="65" spans="1:6" ht="17.45" customHeight="1" x14ac:dyDescent="0.3">
      <c r="A65" s="20" t="s">
        <v>67</v>
      </c>
      <c r="B65" s="14">
        <f t="shared" si="10"/>
        <v>2233</v>
      </c>
      <c r="C65" s="86">
        <f>'Додаток 1 (форма плану)'!G77+'Додаток 1 (форма плану)'!H77+'Додаток 1 (форма плану)'!I77</f>
        <v>0</v>
      </c>
      <c r="D65" s="108">
        <v>0</v>
      </c>
      <c r="E65" s="109">
        <f t="shared" si="1"/>
        <v>0</v>
      </c>
      <c r="F65" s="109" t="e">
        <f t="shared" si="2"/>
        <v>#DIV/0!</v>
      </c>
    </row>
    <row r="66" spans="1:6" ht="17.45" customHeight="1" x14ac:dyDescent="0.3">
      <c r="A66" s="20" t="s">
        <v>68</v>
      </c>
      <c r="B66" s="14">
        <f t="shared" si="10"/>
        <v>2234</v>
      </c>
      <c r="C66" s="86">
        <f>'Додаток 1 (форма плану)'!G78+'Додаток 1 (форма плану)'!H78+'Додаток 1 (форма плану)'!I78</f>
        <v>0</v>
      </c>
      <c r="D66" s="108">
        <v>0</v>
      </c>
      <c r="E66" s="109">
        <f t="shared" si="1"/>
        <v>0</v>
      </c>
      <c r="F66" s="109" t="e">
        <f t="shared" si="2"/>
        <v>#DIV/0!</v>
      </c>
    </row>
    <row r="67" spans="1:6" ht="35.25" customHeight="1" x14ac:dyDescent="0.3">
      <c r="A67" s="18" t="s">
        <v>112</v>
      </c>
      <c r="B67" s="41">
        <v>2300</v>
      </c>
      <c r="C67" s="83">
        <f>C68+C72</f>
        <v>0</v>
      </c>
      <c r="D67" s="83">
        <f>D68+D72</f>
        <v>0</v>
      </c>
      <c r="E67" s="109">
        <f t="shared" si="1"/>
        <v>0</v>
      </c>
      <c r="F67" s="109" t="e">
        <f t="shared" si="2"/>
        <v>#DIV/0!</v>
      </c>
    </row>
    <row r="68" spans="1:6" ht="16.899999999999999" customHeight="1" x14ac:dyDescent="0.3">
      <c r="A68" s="37" t="s">
        <v>19</v>
      </c>
      <c r="B68" s="41">
        <f>B49+100</f>
        <v>2310</v>
      </c>
      <c r="C68" s="83">
        <f t="shared" ref="C68:D68" si="11">C69+C70+C71</f>
        <v>0</v>
      </c>
      <c r="D68" s="83">
        <f t="shared" si="11"/>
        <v>0</v>
      </c>
      <c r="E68" s="109">
        <f t="shared" si="1"/>
        <v>0</v>
      </c>
      <c r="F68" s="109" t="e">
        <f t="shared" si="2"/>
        <v>#DIV/0!</v>
      </c>
    </row>
    <row r="69" spans="1:6" ht="16.899999999999999" customHeight="1" x14ac:dyDescent="0.3">
      <c r="A69" s="20" t="s">
        <v>55</v>
      </c>
      <c r="B69" s="14">
        <v>2311</v>
      </c>
      <c r="C69" s="86">
        <f>'Додаток 1 (форма плану)'!G81+'Додаток 1 (форма плану)'!H81+'Додаток 1 (форма плану)'!I81</f>
        <v>0</v>
      </c>
      <c r="D69" s="108"/>
      <c r="E69" s="109">
        <f t="shared" si="1"/>
        <v>0</v>
      </c>
      <c r="F69" s="109" t="e">
        <f t="shared" si="2"/>
        <v>#DIV/0!</v>
      </c>
    </row>
    <row r="70" spans="1:6" ht="16.899999999999999" customHeight="1" x14ac:dyDescent="0.3">
      <c r="A70" s="20" t="s">
        <v>56</v>
      </c>
      <c r="B70" s="14">
        <f t="shared" ref="B70" si="12">B69+1</f>
        <v>2312</v>
      </c>
      <c r="C70" s="86">
        <f>'Додаток 1 (форма плану)'!G82+'Додаток 1 (форма плану)'!H82+'Додаток 1 (форма плану)'!I82</f>
        <v>0</v>
      </c>
      <c r="D70" s="108">
        <v>0</v>
      </c>
      <c r="E70" s="109">
        <f t="shared" si="1"/>
        <v>0</v>
      </c>
      <c r="F70" s="109" t="e">
        <f t="shared" si="2"/>
        <v>#DIV/0!</v>
      </c>
    </row>
    <row r="71" spans="1:6" x14ac:dyDescent="0.3">
      <c r="A71" s="20" t="s">
        <v>58</v>
      </c>
      <c r="B71" s="14">
        <v>2313</v>
      </c>
      <c r="C71" s="86">
        <f>'Додаток 1 (форма плану)'!G83+'Додаток 1 (форма плану)'!H83+'Додаток 1 (форма плану)'!I83</f>
        <v>0</v>
      </c>
      <c r="D71" s="108">
        <v>0</v>
      </c>
      <c r="E71" s="109">
        <f t="shared" si="1"/>
        <v>0</v>
      </c>
      <c r="F71" s="109" t="e">
        <f t="shared" si="2"/>
        <v>#DIV/0!</v>
      </c>
    </row>
    <row r="72" spans="1:6" ht="16.5" customHeight="1" x14ac:dyDescent="0.3">
      <c r="A72" s="18" t="s">
        <v>51</v>
      </c>
      <c r="B72" s="41">
        <v>2330</v>
      </c>
      <c r="C72" s="83">
        <f t="shared" ref="C72:D72" si="13">C73+C74+C75+C76</f>
        <v>0</v>
      </c>
      <c r="D72" s="83">
        <f t="shared" si="13"/>
        <v>0</v>
      </c>
      <c r="E72" s="109">
        <f t="shared" si="1"/>
        <v>0</v>
      </c>
      <c r="F72" s="109" t="e">
        <f t="shared" si="2"/>
        <v>#DIV/0!</v>
      </c>
    </row>
    <row r="73" spans="1:6" ht="40.5" customHeight="1" x14ac:dyDescent="0.3">
      <c r="A73" s="40" t="s">
        <v>65</v>
      </c>
      <c r="B73" s="14">
        <v>2331</v>
      </c>
      <c r="C73" s="86">
        <f>'Додаток 1 (форма плану)'!G85+'Додаток 1 (форма плану)'!H85+'Додаток 1 (форма плану)'!I85</f>
        <v>0</v>
      </c>
      <c r="D73" s="108">
        <v>0</v>
      </c>
      <c r="E73" s="109">
        <f t="shared" si="1"/>
        <v>0</v>
      </c>
      <c r="F73" s="109" t="e">
        <f t="shared" si="2"/>
        <v>#DIV/0!</v>
      </c>
    </row>
    <row r="74" spans="1:6" ht="19.149999999999999" customHeight="1" x14ac:dyDescent="0.3">
      <c r="A74" s="20" t="s">
        <v>66</v>
      </c>
      <c r="B74" s="14">
        <f t="shared" ref="B74:B76" si="14">B73+1</f>
        <v>2332</v>
      </c>
      <c r="C74" s="86">
        <f>'Додаток 1 (форма плану)'!G86+'Додаток 1 (форма плану)'!H86+'Додаток 1 (форма плану)'!I86</f>
        <v>0</v>
      </c>
      <c r="D74" s="108">
        <v>0</v>
      </c>
      <c r="E74" s="109">
        <f t="shared" si="1"/>
        <v>0</v>
      </c>
      <c r="F74" s="109" t="e">
        <f t="shared" si="2"/>
        <v>#DIV/0!</v>
      </c>
    </row>
    <row r="75" spans="1:6" ht="19.149999999999999" customHeight="1" x14ac:dyDescent="0.3">
      <c r="A75" s="20" t="s">
        <v>67</v>
      </c>
      <c r="B75" s="14">
        <f t="shared" si="14"/>
        <v>2333</v>
      </c>
      <c r="C75" s="86">
        <f>'Додаток 1 (форма плану)'!G87+'Додаток 1 (форма плану)'!H87+'Додаток 1 (форма плану)'!I87</f>
        <v>0</v>
      </c>
      <c r="D75" s="108">
        <v>0</v>
      </c>
      <c r="E75" s="109">
        <f t="shared" si="1"/>
        <v>0</v>
      </c>
      <c r="F75" s="109" t="e">
        <f t="shared" si="2"/>
        <v>#DIV/0!</v>
      </c>
    </row>
    <row r="76" spans="1:6" ht="16.899999999999999" customHeight="1" x14ac:dyDescent="0.3">
      <c r="A76" s="20" t="s">
        <v>68</v>
      </c>
      <c r="B76" s="14">
        <f t="shared" si="14"/>
        <v>2334</v>
      </c>
      <c r="C76" s="86">
        <f>'Додаток 1 (форма плану)'!G88+'Додаток 1 (форма плану)'!H88+'Додаток 1 (форма плану)'!I88</f>
        <v>0</v>
      </c>
      <c r="D76" s="108">
        <v>0</v>
      </c>
      <c r="E76" s="109">
        <f t="shared" si="1"/>
        <v>0</v>
      </c>
      <c r="F76" s="109" t="e">
        <f t="shared" si="2"/>
        <v>#DIV/0!</v>
      </c>
    </row>
    <row r="77" spans="1:6" x14ac:dyDescent="0.3">
      <c r="A77" s="18" t="s">
        <v>20</v>
      </c>
      <c r="B77" s="41">
        <v>2400</v>
      </c>
      <c r="C77" s="83">
        <f>C78+C92</f>
        <v>1387353</v>
      </c>
      <c r="D77" s="83">
        <f>D78+D92</f>
        <v>1387353</v>
      </c>
      <c r="E77" s="109">
        <f t="shared" si="1"/>
        <v>0</v>
      </c>
      <c r="F77" s="109">
        <f t="shared" si="2"/>
        <v>1</v>
      </c>
    </row>
    <row r="78" spans="1:6" ht="16.899999999999999" customHeight="1" x14ac:dyDescent="0.3">
      <c r="A78" s="37" t="s">
        <v>19</v>
      </c>
      <c r="B78" s="41">
        <f>B68+100</f>
        <v>2410</v>
      </c>
      <c r="C78" s="83">
        <f>C79+C80+C81+C82+C83+C84+C85+C86+C87+C88+C89+C91+C90</f>
        <v>1356047</v>
      </c>
      <c r="D78" s="83">
        <f>D79+D80+D81+D82+D83+D84+D85+D86+D87+D88+D89+D91+D90</f>
        <v>1356047</v>
      </c>
      <c r="E78" s="109">
        <f t="shared" ref="E78:E90" si="15">C78-D78</f>
        <v>0</v>
      </c>
      <c r="F78" s="109">
        <f t="shared" ref="F78:F97" si="16">(D78/C78)*100%</f>
        <v>1</v>
      </c>
    </row>
    <row r="79" spans="1:6" ht="16.899999999999999" customHeight="1" x14ac:dyDescent="0.3">
      <c r="A79" s="20" t="s">
        <v>53</v>
      </c>
      <c r="B79" s="39">
        <v>2411</v>
      </c>
      <c r="C79" s="86">
        <f>'Додаток 1 (форма плану)'!G91+'Додаток 1 (форма плану)'!H91+'Додаток 1 (форма плану)'!I91</f>
        <v>63227</v>
      </c>
      <c r="D79" s="108">
        <v>63227</v>
      </c>
      <c r="E79" s="109">
        <f t="shared" si="15"/>
        <v>0</v>
      </c>
      <c r="F79" s="109">
        <f t="shared" si="16"/>
        <v>1</v>
      </c>
    </row>
    <row r="80" spans="1:6" ht="16.899999999999999" customHeight="1" x14ac:dyDescent="0.3">
      <c r="A80" s="20" t="s">
        <v>54</v>
      </c>
      <c r="B80" s="14">
        <f t="shared" ref="B80:B89" si="17">B79+1</f>
        <v>2412</v>
      </c>
      <c r="C80" s="86">
        <f>'Додаток 1 (форма плану)'!G92+'Додаток 1 (форма плану)'!H92+'Додаток 1 (форма плану)'!I92</f>
        <v>13940</v>
      </c>
      <c r="D80" s="108">
        <v>13940</v>
      </c>
      <c r="E80" s="109">
        <f t="shared" si="15"/>
        <v>0</v>
      </c>
      <c r="F80" s="109">
        <f t="shared" si="16"/>
        <v>1</v>
      </c>
    </row>
    <row r="81" spans="1:6" ht="16.899999999999999" customHeight="1" x14ac:dyDescent="0.3">
      <c r="A81" s="20" t="s">
        <v>55</v>
      </c>
      <c r="B81" s="14">
        <f t="shared" si="17"/>
        <v>2413</v>
      </c>
      <c r="C81" s="86">
        <f>'Додаток 1 (форма плану)'!G93+'Додаток 1 (форма плану)'!H93+'Додаток 1 (форма плану)'!I93</f>
        <v>37655</v>
      </c>
      <c r="D81" s="119">
        <v>37655</v>
      </c>
      <c r="E81" s="109">
        <f t="shared" si="15"/>
        <v>0</v>
      </c>
      <c r="F81" s="109">
        <f t="shared" si="16"/>
        <v>1</v>
      </c>
    </row>
    <row r="82" spans="1:6" ht="16.899999999999999" customHeight="1" x14ac:dyDescent="0.3">
      <c r="A82" s="20" t="s">
        <v>56</v>
      </c>
      <c r="B82" s="14">
        <f t="shared" si="17"/>
        <v>2414</v>
      </c>
      <c r="C82" s="86">
        <f>'Додаток 1 (форма плану)'!G94+'Додаток 1 (форма плану)'!H94+'Додаток 1 (форма плану)'!I94</f>
        <v>33179</v>
      </c>
      <c r="D82" s="119">
        <v>33179</v>
      </c>
      <c r="E82" s="109">
        <f t="shared" si="15"/>
        <v>0</v>
      </c>
      <c r="F82" s="109">
        <f t="shared" si="16"/>
        <v>1</v>
      </c>
    </row>
    <row r="83" spans="1:6" ht="16.899999999999999" customHeight="1" x14ac:dyDescent="0.3">
      <c r="A83" s="20" t="s">
        <v>57</v>
      </c>
      <c r="B83" s="14">
        <f t="shared" si="17"/>
        <v>2415</v>
      </c>
      <c r="C83" s="86">
        <f>'Додаток 1 (форма плану)'!G95+'Додаток 1 (форма плану)'!H95+'Додаток 1 (форма плану)'!I95</f>
        <v>0</v>
      </c>
      <c r="D83" s="108">
        <v>0</v>
      </c>
      <c r="E83" s="109">
        <f t="shared" si="15"/>
        <v>0</v>
      </c>
      <c r="F83" s="109" t="e">
        <f t="shared" si="16"/>
        <v>#DIV/0!</v>
      </c>
    </row>
    <row r="84" spans="1:6" ht="16.899999999999999" customHeight="1" x14ac:dyDescent="0.3">
      <c r="A84" s="20" t="s">
        <v>58</v>
      </c>
      <c r="B84" s="14">
        <f t="shared" si="17"/>
        <v>2416</v>
      </c>
      <c r="C84" s="86">
        <f>'Додаток 1 (форма плану)'!G96+'Додаток 1 (форма плану)'!H96+'Додаток 1 (форма плану)'!I96</f>
        <v>37312</v>
      </c>
      <c r="D84" s="108">
        <v>37312</v>
      </c>
      <c r="E84" s="109">
        <f t="shared" si="15"/>
        <v>0</v>
      </c>
      <c r="F84" s="109">
        <f t="shared" si="16"/>
        <v>1</v>
      </c>
    </row>
    <row r="85" spans="1:6" ht="16.899999999999999" customHeight="1" x14ac:dyDescent="0.3">
      <c r="A85" s="20" t="s">
        <v>60</v>
      </c>
      <c r="B85" s="14">
        <f t="shared" si="17"/>
        <v>2417</v>
      </c>
      <c r="C85" s="86">
        <f>'Додаток 1 (форма плану)'!G97+'Додаток 1 (форма плану)'!H97+'Додаток 1 (форма плану)'!I97</f>
        <v>0</v>
      </c>
      <c r="D85" s="108">
        <v>0</v>
      </c>
      <c r="E85" s="109">
        <f t="shared" si="15"/>
        <v>0</v>
      </c>
      <c r="F85" s="109" t="e">
        <f t="shared" si="16"/>
        <v>#DIV/0!</v>
      </c>
    </row>
    <row r="86" spans="1:6" ht="16.899999999999999" customHeight="1" x14ac:dyDescent="0.3">
      <c r="A86" s="20" t="s">
        <v>59</v>
      </c>
      <c r="B86" s="14">
        <f t="shared" si="17"/>
        <v>2418</v>
      </c>
      <c r="C86" s="86">
        <f>'Додаток 1 (форма плану)'!G98+'Додаток 1 (форма плану)'!H98+'Додаток 1 (форма плану)'!I98</f>
        <v>608289</v>
      </c>
      <c r="D86" s="108">
        <v>608289</v>
      </c>
      <c r="E86" s="109">
        <f t="shared" si="15"/>
        <v>0</v>
      </c>
      <c r="F86" s="109">
        <f t="shared" si="16"/>
        <v>1</v>
      </c>
    </row>
    <row r="87" spans="1:6" ht="34.5" customHeight="1" x14ac:dyDescent="0.3">
      <c r="A87" s="40" t="s">
        <v>61</v>
      </c>
      <c r="B87" s="14">
        <f t="shared" si="17"/>
        <v>2419</v>
      </c>
      <c r="C87" s="86">
        <f>'Додаток 1 (форма плану)'!G99+'Додаток 1 (форма плану)'!H99+'Додаток 1 (форма плану)'!I99</f>
        <v>0</v>
      </c>
      <c r="D87" s="108">
        <v>0</v>
      </c>
      <c r="E87" s="109">
        <f t="shared" si="15"/>
        <v>0</v>
      </c>
      <c r="F87" s="109" t="e">
        <f t="shared" si="16"/>
        <v>#DIV/0!</v>
      </c>
    </row>
    <row r="88" spans="1:6" ht="16.899999999999999" customHeight="1" x14ac:dyDescent="0.3">
      <c r="A88" s="20" t="s">
        <v>62</v>
      </c>
      <c r="B88" s="14">
        <f>B87+1</f>
        <v>2420</v>
      </c>
      <c r="C88" s="86">
        <f>'Додаток 1 (форма плану)'!G100+'Додаток 1 (форма плану)'!H100+'Додаток 1 (форма плану)'!I100</f>
        <v>0</v>
      </c>
      <c r="D88" s="108">
        <v>0</v>
      </c>
      <c r="E88" s="109">
        <f t="shared" si="15"/>
        <v>0</v>
      </c>
      <c r="F88" s="109" t="e">
        <f t="shared" si="16"/>
        <v>#DIV/0!</v>
      </c>
    </row>
    <row r="89" spans="1:6" ht="16.899999999999999" customHeight="1" x14ac:dyDescent="0.3">
      <c r="A89" s="20" t="s">
        <v>63</v>
      </c>
      <c r="B89" s="14">
        <f t="shared" si="17"/>
        <v>2421</v>
      </c>
      <c r="C89" s="86">
        <f>'Додаток 1 (форма плану)'!G101+'Додаток 1 (форма плану)'!H101+'Додаток 1 (форма плану)'!I101</f>
        <v>0</v>
      </c>
      <c r="D89" s="108">
        <v>0</v>
      </c>
      <c r="E89" s="109">
        <f t="shared" si="15"/>
        <v>0</v>
      </c>
      <c r="F89" s="109" t="e">
        <f t="shared" si="16"/>
        <v>#DIV/0!</v>
      </c>
    </row>
    <row r="90" spans="1:6" ht="16.899999999999999" customHeight="1" x14ac:dyDescent="0.3">
      <c r="A90" s="102" t="s">
        <v>105</v>
      </c>
      <c r="B90" s="14">
        <v>2422</v>
      </c>
      <c r="C90" s="86">
        <f>'Додаток 1 (форма плану)'!G102+'Додаток 1 (форма плану)'!H102+'Додаток 1 (форма плану)'!I102</f>
        <v>556287</v>
      </c>
      <c r="D90" s="119">
        <v>556287</v>
      </c>
      <c r="E90" s="109">
        <f t="shared" si="15"/>
        <v>0</v>
      </c>
      <c r="F90" s="109">
        <f t="shared" si="16"/>
        <v>1</v>
      </c>
    </row>
    <row r="91" spans="1:6" ht="16.899999999999999" customHeight="1" x14ac:dyDescent="0.3">
      <c r="A91" s="20" t="s">
        <v>64</v>
      </c>
      <c r="B91" s="14">
        <v>2423</v>
      </c>
      <c r="C91" s="86">
        <f>'Додаток 1 (форма плану)'!G103+'Додаток 1 (форма плану)'!H103+'Додаток 1 (форма плану)'!I103</f>
        <v>6158</v>
      </c>
      <c r="D91" s="108">
        <v>6158</v>
      </c>
      <c r="E91" s="109">
        <f>C91-D91</f>
        <v>0</v>
      </c>
      <c r="F91" s="109">
        <f t="shared" si="16"/>
        <v>1</v>
      </c>
    </row>
    <row r="92" spans="1:6" ht="16.899999999999999" customHeight="1" x14ac:dyDescent="0.3">
      <c r="A92" s="18" t="s">
        <v>51</v>
      </c>
      <c r="B92" s="41">
        <f>B72+100</f>
        <v>2430</v>
      </c>
      <c r="C92" s="83">
        <f t="shared" ref="C92:D92" si="18">C93+C94+C95+C96</f>
        <v>31306</v>
      </c>
      <c r="D92" s="83">
        <f t="shared" si="18"/>
        <v>31306</v>
      </c>
      <c r="E92" s="109">
        <f>C92-D92</f>
        <v>0</v>
      </c>
      <c r="F92" s="109">
        <f t="shared" si="16"/>
        <v>1</v>
      </c>
    </row>
    <row r="93" spans="1:6" ht="35.25" customHeight="1" x14ac:dyDescent="0.3">
      <c r="A93" s="40" t="s">
        <v>65</v>
      </c>
      <c r="B93" s="14">
        <v>2431</v>
      </c>
      <c r="C93" s="86">
        <f>'Додаток 1 (форма плану)'!G105+'Додаток 1 (форма плану)'!H105+'Додаток 1 (форма плану)'!I105</f>
        <v>31306</v>
      </c>
      <c r="D93" s="108">
        <v>31306</v>
      </c>
      <c r="E93" s="109">
        <f t="shared" ref="E93:E97" si="19">C93-D93</f>
        <v>0</v>
      </c>
      <c r="F93" s="109">
        <f t="shared" si="16"/>
        <v>1</v>
      </c>
    </row>
    <row r="94" spans="1:6" ht="16.899999999999999" customHeight="1" x14ac:dyDescent="0.3">
      <c r="A94" s="20" t="s">
        <v>66</v>
      </c>
      <c r="B94" s="14">
        <f t="shared" ref="B94:B96" si="20">B93+1</f>
        <v>2432</v>
      </c>
      <c r="C94" s="86">
        <f>'Додаток 1 (форма плану)'!G106+'Додаток 1 (форма плану)'!H106+'Додаток 1 (форма плану)'!I106</f>
        <v>0</v>
      </c>
      <c r="D94" s="108">
        <v>0</v>
      </c>
      <c r="E94" s="109">
        <f>C94-D94</f>
        <v>0</v>
      </c>
      <c r="F94" s="109" t="e">
        <f t="shared" si="16"/>
        <v>#DIV/0!</v>
      </c>
    </row>
    <row r="95" spans="1:6" ht="16.899999999999999" customHeight="1" x14ac:dyDescent="0.3">
      <c r="A95" s="20" t="s">
        <v>67</v>
      </c>
      <c r="B95" s="14">
        <f t="shared" si="20"/>
        <v>2433</v>
      </c>
      <c r="C95" s="86">
        <f>'Додаток 1 (форма плану)'!G107+'Додаток 1 (форма плану)'!H107+'Додаток 1 (форма плану)'!I107</f>
        <v>0</v>
      </c>
      <c r="D95" s="108">
        <v>0</v>
      </c>
      <c r="E95" s="109">
        <f t="shared" si="19"/>
        <v>0</v>
      </c>
      <c r="F95" s="109" t="e">
        <f t="shared" si="16"/>
        <v>#DIV/0!</v>
      </c>
    </row>
    <row r="96" spans="1:6" ht="16.899999999999999" customHeight="1" x14ac:dyDescent="0.3">
      <c r="A96" s="20" t="s">
        <v>68</v>
      </c>
      <c r="B96" s="14">
        <f t="shared" si="20"/>
        <v>2434</v>
      </c>
      <c r="C96" s="86">
        <f>'Додаток 1 (форма плану)'!G108+'Додаток 1 (форма плану)'!H108+'Додаток 1 (форма плану)'!I108</f>
        <v>0</v>
      </c>
      <c r="D96" s="111">
        <v>0</v>
      </c>
      <c r="E96" s="109">
        <f t="shared" si="19"/>
        <v>0</v>
      </c>
      <c r="F96" s="109" t="e">
        <f t="shared" si="16"/>
        <v>#DIV/0!</v>
      </c>
    </row>
    <row r="97" spans="1:7" ht="16.899999999999999" customHeight="1" x14ac:dyDescent="0.3">
      <c r="A97" s="18" t="s">
        <v>81</v>
      </c>
      <c r="B97" s="112">
        <v>2440</v>
      </c>
      <c r="C97" s="86">
        <f>'Додаток 1 (форма плану)'!G109+'Додаток 1 (форма плану)'!H109+'Додаток 1 (форма плану)'!I109</f>
        <v>706709</v>
      </c>
      <c r="D97" s="108">
        <v>706709</v>
      </c>
      <c r="E97" s="109">
        <f t="shared" si="19"/>
        <v>0</v>
      </c>
      <c r="F97" s="109">
        <f t="shared" si="16"/>
        <v>1</v>
      </c>
    </row>
    <row r="98" spans="1:7" ht="16.899999999999999" customHeight="1" x14ac:dyDescent="0.3">
      <c r="A98" s="18" t="s">
        <v>29</v>
      </c>
      <c r="B98" s="41">
        <v>2500</v>
      </c>
      <c r="C98" s="97">
        <f t="shared" ref="C98" si="21">C77+C67+C48+C29+C97</f>
        <v>34453048</v>
      </c>
      <c r="D98" s="97">
        <f>D77+D67+D48+D29+D97</f>
        <v>34453048</v>
      </c>
      <c r="E98" s="109">
        <f>C98-D98</f>
        <v>0</v>
      </c>
      <c r="F98" s="109">
        <f>(D98/C98)*100%</f>
        <v>1</v>
      </c>
    </row>
    <row r="99" spans="1:7" ht="15" customHeight="1" x14ac:dyDescent="0.3">
      <c r="A99" s="133" t="s">
        <v>71</v>
      </c>
      <c r="B99" s="134"/>
      <c r="C99" s="134"/>
      <c r="D99" s="134"/>
      <c r="E99" s="134"/>
      <c r="F99" s="135"/>
    </row>
    <row r="100" spans="1:7" ht="18.75" customHeight="1" x14ac:dyDescent="0.3">
      <c r="A100" s="18" t="s">
        <v>30</v>
      </c>
      <c r="B100" s="42">
        <v>3000</v>
      </c>
      <c r="C100" s="64">
        <f>C27-C98</f>
        <v>548661</v>
      </c>
      <c r="D100" s="64">
        <f>D27-D98</f>
        <v>548661</v>
      </c>
      <c r="E100" s="64">
        <f>E27-E98</f>
        <v>0</v>
      </c>
      <c r="F100" s="63">
        <f t="shared" ref="F100" si="22">(D100/C100)*100%</f>
        <v>1</v>
      </c>
      <c r="G100" s="23"/>
    </row>
    <row r="101" spans="1:7" ht="17.45" customHeight="1" x14ac:dyDescent="0.3">
      <c r="A101" s="20" t="s">
        <v>31</v>
      </c>
      <c r="B101" s="16">
        <v>3100</v>
      </c>
      <c r="C101" s="65">
        <f>C100-C102</f>
        <v>548661</v>
      </c>
      <c r="D101" s="65">
        <f t="shared" ref="D101" si="23">D100-D102</f>
        <v>548661</v>
      </c>
      <c r="E101" s="65">
        <f>C101-D101</f>
        <v>0</v>
      </c>
      <c r="F101" s="63">
        <f>(D101/C101)*100%</f>
        <v>1</v>
      </c>
    </row>
    <row r="102" spans="1:7" ht="16.149999999999999" customHeight="1" x14ac:dyDescent="0.3">
      <c r="A102" s="43" t="s">
        <v>32</v>
      </c>
      <c r="B102" s="16">
        <v>3200</v>
      </c>
      <c r="C102" s="34"/>
      <c r="D102" s="22"/>
      <c r="E102" s="22"/>
      <c r="F102" s="22"/>
    </row>
    <row r="103" spans="1:7" ht="16.899999999999999" customHeight="1" x14ac:dyDescent="0.3">
      <c r="A103" s="133" t="s">
        <v>21</v>
      </c>
      <c r="B103" s="134"/>
      <c r="C103" s="134"/>
      <c r="D103" s="134"/>
      <c r="E103" s="134"/>
      <c r="F103" s="135"/>
    </row>
    <row r="104" spans="1:7" ht="16.899999999999999" customHeight="1" x14ac:dyDescent="0.3">
      <c r="A104" s="44" t="s">
        <v>1</v>
      </c>
      <c r="B104" s="14">
        <v>4110</v>
      </c>
      <c r="C104" s="21">
        <f>'Додаток 1 (форма плану)'!G116+'Додаток 1 (форма плану)'!H116+'Додаток 1 (форма плану)'!I116</f>
        <v>105467</v>
      </c>
      <c r="D104" s="22">
        <v>105467</v>
      </c>
      <c r="E104" s="64">
        <f>C104-D104</f>
        <v>0</v>
      </c>
      <c r="F104" s="63">
        <f>(D104/C104)*100%</f>
        <v>1</v>
      </c>
    </row>
    <row r="105" spans="1:7" x14ac:dyDescent="0.3">
      <c r="A105" s="44" t="s">
        <v>2</v>
      </c>
      <c r="B105" s="14">
        <v>4120</v>
      </c>
      <c r="C105" s="21">
        <f>'Додаток 1 (форма плану)'!G117+'Додаток 1 (форма плану)'!H117+'Додаток 1 (форма плану)'!I117</f>
        <v>298427</v>
      </c>
      <c r="D105" s="22">
        <v>298427</v>
      </c>
      <c r="E105" s="64">
        <f>C105-D105</f>
        <v>0</v>
      </c>
      <c r="F105" s="63">
        <f t="shared" ref="F105:F112" si="24">(D105/C105)*100%</f>
        <v>1</v>
      </c>
    </row>
    <row r="106" spans="1:7" x14ac:dyDescent="0.3">
      <c r="A106" s="44" t="s">
        <v>3</v>
      </c>
      <c r="B106" s="14">
        <v>4130</v>
      </c>
      <c r="C106" s="21">
        <f>'Додаток 1 (форма плану)'!G118+'Додаток 1 (форма плану)'!H118+'Додаток 1 (форма плану)'!I118</f>
        <v>3875</v>
      </c>
      <c r="D106" s="22">
        <v>3875</v>
      </c>
      <c r="E106" s="64">
        <f t="shared" ref="E106:E110" si="25">C106-D106</f>
        <v>0</v>
      </c>
      <c r="F106" s="63">
        <f>(D106/C106)*100%</f>
        <v>1</v>
      </c>
    </row>
    <row r="107" spans="1:7" ht="18" customHeight="1" x14ac:dyDescent="0.3">
      <c r="A107" s="44" t="s">
        <v>4</v>
      </c>
      <c r="B107" s="14">
        <v>4140</v>
      </c>
      <c r="C107" s="21">
        <f>'Додаток 1 (форма плану)'!G119+'Додаток 1 (форма плану)'!H119+'Додаток 1 (форма плану)'!I119</f>
        <v>3576314</v>
      </c>
      <c r="D107" s="87">
        <v>3576314</v>
      </c>
      <c r="E107" s="64">
        <f t="shared" si="25"/>
        <v>0</v>
      </c>
      <c r="F107" s="63">
        <f t="shared" si="24"/>
        <v>1</v>
      </c>
    </row>
    <row r="108" spans="1:7" ht="35.25" customHeight="1" x14ac:dyDescent="0.3">
      <c r="A108" s="20" t="s">
        <v>5</v>
      </c>
      <c r="B108" s="14">
        <v>4150</v>
      </c>
      <c r="C108" s="21">
        <f>'Додаток 1 (форма плану)'!G120+'Додаток 1 (форма плану)'!H120+'Додаток 1 (форма плану)'!I120</f>
        <v>4271420</v>
      </c>
      <c r="D108" s="113">
        <f>D80+D51+D32</f>
        <v>4271420</v>
      </c>
      <c r="E108" s="64">
        <f>C108-D108</f>
        <v>0</v>
      </c>
      <c r="F108" s="114">
        <f t="shared" si="24"/>
        <v>1</v>
      </c>
    </row>
    <row r="109" spans="1:7" x14ac:dyDescent="0.3">
      <c r="A109" s="44" t="s">
        <v>22</v>
      </c>
      <c r="B109" s="14">
        <v>4160</v>
      </c>
      <c r="C109" s="21">
        <f>'Додаток 1 (форма плану)'!G121+'Додаток 1 (форма плану)'!H121+'Додаток 1 (форма плану)'!I121</f>
        <v>5298</v>
      </c>
      <c r="D109" s="22">
        <v>5298</v>
      </c>
      <c r="E109" s="64">
        <f t="shared" si="25"/>
        <v>0</v>
      </c>
      <c r="F109" s="63">
        <f t="shared" si="24"/>
        <v>1</v>
      </c>
    </row>
    <row r="110" spans="1:7" ht="19.5" customHeight="1" x14ac:dyDescent="0.3">
      <c r="A110" s="45" t="s">
        <v>6</v>
      </c>
      <c r="B110" s="36">
        <v>4200</v>
      </c>
      <c r="C110" s="62">
        <f t="shared" ref="C110:D110" si="26">SUM(C104:C109)</f>
        <v>8260801</v>
      </c>
      <c r="D110" s="62">
        <f t="shared" si="26"/>
        <v>8260801</v>
      </c>
      <c r="E110" s="62">
        <f t="shared" si="25"/>
        <v>0</v>
      </c>
      <c r="F110" s="63">
        <f t="shared" si="24"/>
        <v>1</v>
      </c>
    </row>
    <row r="111" spans="1:7" ht="16.899999999999999" customHeight="1" x14ac:dyDescent="0.3">
      <c r="A111" s="133" t="s">
        <v>47</v>
      </c>
      <c r="B111" s="134"/>
      <c r="C111" s="134"/>
      <c r="D111" s="134"/>
      <c r="E111" s="134"/>
      <c r="F111" s="135"/>
    </row>
    <row r="112" spans="1:7" ht="16.899999999999999" customHeight="1" x14ac:dyDescent="0.3">
      <c r="A112" s="46" t="s">
        <v>33</v>
      </c>
      <c r="B112" s="16">
        <v>5110</v>
      </c>
      <c r="C112" s="62">
        <f>C79+C50+C31</f>
        <v>19891512</v>
      </c>
      <c r="D112" s="62">
        <f t="shared" ref="D112" si="27">D79+D50+D31</f>
        <v>19891512</v>
      </c>
      <c r="E112" s="64">
        <f>C112-D112</f>
        <v>0</v>
      </c>
      <c r="F112" s="63">
        <f t="shared" si="24"/>
        <v>1</v>
      </c>
    </row>
    <row r="113" spans="1:6" ht="16.899999999999999" customHeight="1" x14ac:dyDescent="0.3">
      <c r="A113" s="47" t="s">
        <v>34</v>
      </c>
      <c r="B113" s="48">
        <v>5120</v>
      </c>
      <c r="C113" s="49">
        <f>C112/C115/9</f>
        <v>9911.0672645739905</v>
      </c>
      <c r="D113" s="49">
        <f>D112/D115/9</f>
        <v>9911.0672645739905</v>
      </c>
      <c r="E113" s="49">
        <f>E112/E115/3</f>
        <v>0</v>
      </c>
      <c r="F113" s="49">
        <v>0</v>
      </c>
    </row>
    <row r="114" spans="1:6" ht="16.899999999999999" customHeight="1" x14ac:dyDescent="0.3">
      <c r="A114" s="50"/>
      <c r="B114" s="50"/>
      <c r="C114" s="16" t="s">
        <v>35</v>
      </c>
      <c r="D114" s="17" t="s">
        <v>36</v>
      </c>
      <c r="E114" s="17" t="s">
        <v>37</v>
      </c>
      <c r="F114" s="17" t="s">
        <v>38</v>
      </c>
    </row>
    <row r="115" spans="1:6" x14ac:dyDescent="0.3">
      <c r="A115" s="51" t="s">
        <v>23</v>
      </c>
      <c r="B115" s="39">
        <v>5130</v>
      </c>
      <c r="C115" s="52">
        <v>223</v>
      </c>
      <c r="D115" s="53">
        <v>223</v>
      </c>
      <c r="E115" s="53">
        <v>223</v>
      </c>
      <c r="F115" s="53">
        <v>223</v>
      </c>
    </row>
    <row r="116" spans="1:6" x14ac:dyDescent="0.3">
      <c r="A116" s="20" t="s">
        <v>24</v>
      </c>
      <c r="B116" s="14">
        <v>5140</v>
      </c>
      <c r="C116" s="21">
        <f>'Додаток 1 (форма плану)'!I128</f>
        <v>36554073</v>
      </c>
      <c r="D116" s="21">
        <v>36554073</v>
      </c>
      <c r="E116" s="21">
        <v>36554073</v>
      </c>
      <c r="F116" s="27">
        <v>36554073</v>
      </c>
    </row>
    <row r="117" spans="1:6" ht="18.600000000000001" customHeight="1" x14ac:dyDescent="0.3">
      <c r="A117" s="54"/>
      <c r="B117" s="55"/>
      <c r="C117" s="56"/>
      <c r="D117" s="57"/>
      <c r="E117" s="57"/>
      <c r="F117" s="57"/>
    </row>
    <row r="118" spans="1:6" ht="21.75" customHeight="1" x14ac:dyDescent="0.3">
      <c r="A118" s="58" t="s">
        <v>83</v>
      </c>
      <c r="B118" s="59"/>
      <c r="C118" s="60"/>
      <c r="E118" s="58" t="s">
        <v>106</v>
      </c>
    </row>
    <row r="119" spans="1:6" x14ac:dyDescent="0.3">
      <c r="A119" s="58"/>
      <c r="B119" s="59"/>
      <c r="C119" s="67"/>
    </row>
    <row r="120" spans="1:6" ht="13.9" customHeight="1" x14ac:dyDescent="0.3"/>
    <row r="121" spans="1:6" ht="13.9" customHeight="1" x14ac:dyDescent="0.3"/>
    <row r="122" spans="1:6" x14ac:dyDescent="0.3">
      <c r="A122" s="3"/>
      <c r="B122" s="3"/>
      <c r="C122" s="4"/>
      <c r="D122" s="4"/>
      <c r="E122" s="4"/>
    </row>
    <row r="123" spans="1:6" x14ac:dyDescent="0.3">
      <c r="A123" s="3"/>
      <c r="B123" s="3"/>
      <c r="C123" s="4"/>
      <c r="D123" s="4"/>
      <c r="E123" s="4"/>
    </row>
    <row r="124" spans="1:6" x14ac:dyDescent="0.3">
      <c r="A124" s="3"/>
      <c r="B124" s="3"/>
      <c r="C124" s="4"/>
      <c r="D124" s="4"/>
      <c r="E124" s="4"/>
    </row>
    <row r="125" spans="1:6" x14ac:dyDescent="0.3">
      <c r="A125" s="3"/>
      <c r="B125" s="3"/>
      <c r="C125" s="4"/>
      <c r="D125" s="4"/>
      <c r="E125" s="4"/>
    </row>
    <row r="126" spans="1:6" x14ac:dyDescent="0.3">
      <c r="A126" s="3"/>
      <c r="B126" s="3"/>
      <c r="C126" s="4"/>
      <c r="D126" s="4"/>
      <c r="E126" s="4"/>
    </row>
    <row r="127" spans="1:6" x14ac:dyDescent="0.3">
      <c r="A127" s="3"/>
      <c r="B127" s="3"/>
      <c r="C127" s="4"/>
      <c r="D127" s="4"/>
      <c r="E127" s="4"/>
    </row>
  </sheetData>
  <mergeCells count="13">
    <mergeCell ref="A11:F11"/>
    <mergeCell ref="A28:F28"/>
    <mergeCell ref="A99:F99"/>
    <mergeCell ref="A103:F103"/>
    <mergeCell ref="A111:F111"/>
    <mergeCell ref="A6:F6"/>
    <mergeCell ref="A8:A9"/>
    <mergeCell ref="B8:B9"/>
    <mergeCell ref="C8:F8"/>
    <mergeCell ref="C2:F2"/>
    <mergeCell ref="A3:F3"/>
    <mergeCell ref="A4:F4"/>
    <mergeCell ref="A5:F5"/>
  </mergeCells>
  <pageMargins left="0.51181102362204722" right="0.31496062992125984" top="0.35433070866141736" bottom="0.35433070866141736" header="0" footer="0"/>
  <pageSetup paperSize="9" scale="70" orientation="portrait" r:id="rId1"/>
  <rowBreaks count="2" manualBreakCount="2">
    <brk id="47" max="5" man="1"/>
    <brk id="98" max="5" man="1"/>
  </rowBreaks>
  <colBreaks count="1" manualBreakCount="1">
    <brk id="6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Додаток 1 (форма плану)</vt:lpstr>
      <vt:lpstr>фін звіт</vt:lpstr>
      <vt:lpstr>'фін звіт'!Область_печати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Geo1</dc:creator>
  <cp:lastModifiedBy>Пользователь Windows</cp:lastModifiedBy>
  <cp:lastPrinted>2020-10-22T05:34:54Z</cp:lastPrinted>
  <dcterms:created xsi:type="dcterms:W3CDTF">2016-09-17T08:38:05Z</dcterms:created>
  <dcterms:modified xsi:type="dcterms:W3CDTF">2020-12-02T13:40:24Z</dcterms:modified>
</cp:coreProperties>
</file>