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045" tabRatio="609" firstSheet="3" activeTab="3"/>
  </bookViews>
  <sheets>
    <sheet name="Додаток 1 (форма плану)" sheetId="1" state="hidden" r:id="rId1"/>
    <sheet name="розрахунок доходів від НСЗУ " sheetId="8" state="hidden" r:id="rId2"/>
    <sheet name="Дані про персонал та зп" sheetId="2" state="hidden" r:id="rId3"/>
    <sheet name="фін звіт" sheetId="6" r:id="rId4"/>
    <sheet name="МТО" sheetId="4" state="hidden" r:id="rId5"/>
    <sheet name="Лист1" sheetId="9" state="hidden" r:id="rId6"/>
  </sheets>
  <definedNames>
    <definedName name="_xlnm.Print_Area" localSheetId="4">МТО!$A$1:$D$86</definedName>
    <definedName name="_xlnm.Print_Area" localSheetId="3">'фін звіт'!$A$1:$F$119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7" i="1"/>
  <c r="F78" i="1"/>
  <c r="F75" i="1"/>
  <c r="D5" i="4" l="1"/>
  <c r="D14" i="4"/>
  <c r="D16" i="4"/>
  <c r="D17" i="4"/>
  <c r="D18" i="4"/>
  <c r="D19" i="4"/>
  <c r="D20" i="4"/>
  <c r="D21" i="4"/>
  <c r="D22" i="4"/>
  <c r="D23" i="4"/>
  <c r="D15" i="4"/>
  <c r="K60" i="1"/>
  <c r="D108" i="6" l="1"/>
  <c r="H109" i="1"/>
  <c r="D97" i="6"/>
  <c r="D82" i="6"/>
  <c r="H94" i="1"/>
  <c r="C52" i="6"/>
  <c r="C105" i="6" l="1"/>
  <c r="C106" i="6"/>
  <c r="C107" i="6"/>
  <c r="C109" i="6"/>
  <c r="C104" i="6"/>
  <c r="C94" i="6"/>
  <c r="C95" i="6"/>
  <c r="C96" i="6"/>
  <c r="C97" i="6"/>
  <c r="C93" i="6"/>
  <c r="C80" i="6"/>
  <c r="C81" i="6"/>
  <c r="C82" i="6"/>
  <c r="C83" i="6"/>
  <c r="C84" i="6"/>
  <c r="C85" i="6"/>
  <c r="C86" i="6"/>
  <c r="C87" i="6"/>
  <c r="C88" i="6"/>
  <c r="C89" i="6"/>
  <c r="C90" i="6"/>
  <c r="C91" i="6"/>
  <c r="C79" i="6"/>
  <c r="C74" i="6"/>
  <c r="C75" i="6"/>
  <c r="C76" i="6"/>
  <c r="C73" i="6"/>
  <c r="C70" i="6"/>
  <c r="C71" i="6"/>
  <c r="C69" i="6"/>
  <c r="C64" i="6"/>
  <c r="C65" i="6"/>
  <c r="C66" i="6"/>
  <c r="C63" i="6"/>
  <c r="C51" i="6"/>
  <c r="C53" i="6"/>
  <c r="C54" i="6"/>
  <c r="C55" i="6"/>
  <c r="C56" i="6"/>
  <c r="C57" i="6"/>
  <c r="C58" i="6"/>
  <c r="C59" i="6"/>
  <c r="C60" i="6"/>
  <c r="C61" i="6"/>
  <c r="C50" i="6"/>
  <c r="C112" i="6" s="1"/>
  <c r="C113" i="6" s="1"/>
  <c r="C45" i="6"/>
  <c r="C43" i="6" s="1"/>
  <c r="C46" i="6"/>
  <c r="C47" i="6"/>
  <c r="C44" i="6"/>
  <c r="C32" i="6"/>
  <c r="C33" i="6"/>
  <c r="C34" i="6"/>
  <c r="C35" i="6"/>
  <c r="C36" i="6"/>
  <c r="C37" i="6"/>
  <c r="C38" i="6"/>
  <c r="C39" i="6"/>
  <c r="C40" i="6"/>
  <c r="C41" i="6"/>
  <c r="C42" i="6"/>
  <c r="C31" i="6"/>
  <c r="E37" i="2"/>
  <c r="E36" i="2"/>
  <c r="C21" i="6" l="1"/>
  <c r="C22" i="6"/>
  <c r="C23" i="6"/>
  <c r="C24" i="6"/>
  <c r="C25" i="6"/>
  <c r="C26" i="6"/>
  <c r="C20" i="6"/>
  <c r="C18" i="6"/>
  <c r="C17" i="6"/>
  <c r="C14" i="6"/>
  <c r="C12" i="6"/>
  <c r="J36" i="2" l="1"/>
  <c r="J37" i="2"/>
  <c r="J38" i="2"/>
  <c r="J39" i="2"/>
  <c r="J40" i="2"/>
  <c r="J35" i="2"/>
  <c r="I36" i="2"/>
  <c r="I37" i="2"/>
  <c r="I38" i="2"/>
  <c r="I39" i="2"/>
  <c r="I40" i="2"/>
  <c r="I35" i="2"/>
  <c r="H36" i="2"/>
  <c r="H37" i="2"/>
  <c r="H38" i="2"/>
  <c r="H39" i="2"/>
  <c r="H40" i="2"/>
  <c r="H35" i="2"/>
  <c r="G36" i="2"/>
  <c r="G37" i="2"/>
  <c r="G38" i="2"/>
  <c r="G39" i="2"/>
  <c r="G40" i="2"/>
  <c r="G35" i="2"/>
  <c r="F36" i="2"/>
  <c r="F37" i="2"/>
  <c r="F38" i="2"/>
  <c r="F39" i="2"/>
  <c r="F40" i="2"/>
  <c r="F35" i="2"/>
  <c r="E38" i="2"/>
  <c r="E39" i="2"/>
  <c r="E40" i="2"/>
  <c r="E35" i="2"/>
  <c r="D35" i="2"/>
  <c r="G90" i="1" l="1"/>
  <c r="D78" i="6"/>
  <c r="D19" i="6"/>
  <c r="F36" i="1"/>
  <c r="F33" i="1"/>
  <c r="F34" i="1"/>
  <c r="F35" i="1"/>
  <c r="F37" i="1"/>
  <c r="F38" i="1"/>
  <c r="F32" i="1"/>
  <c r="J120" i="1" l="1"/>
  <c r="H120" i="1"/>
  <c r="C108" i="6" s="1"/>
  <c r="I120" i="1"/>
  <c r="G120" i="1"/>
  <c r="F106" i="6"/>
  <c r="E106" i="6"/>
  <c r="E109" i="6"/>
  <c r="E94" i="6"/>
  <c r="E95" i="6"/>
  <c r="E96" i="6"/>
  <c r="E105" i="6"/>
  <c r="E104" i="6"/>
  <c r="E97" i="6"/>
  <c r="E93" i="6"/>
  <c r="E91" i="6"/>
  <c r="C15" i="6"/>
  <c r="F117" i="1"/>
  <c r="F118" i="1"/>
  <c r="F119" i="1"/>
  <c r="F121" i="1"/>
  <c r="F116" i="1"/>
  <c r="F30" i="1"/>
  <c r="F29" i="1"/>
  <c r="F27" i="1"/>
  <c r="F26" i="1"/>
  <c r="F25" i="1" s="1"/>
  <c r="F120" i="1" l="1"/>
  <c r="E108" i="6"/>
  <c r="E107" i="6"/>
  <c r="F104" i="6"/>
  <c r="F106" i="1"/>
  <c r="F107" i="1"/>
  <c r="F108" i="1"/>
  <c r="F109" i="1"/>
  <c r="F105" i="1"/>
  <c r="F92" i="1"/>
  <c r="F93" i="1"/>
  <c r="F94" i="1"/>
  <c r="F95" i="1"/>
  <c r="F96" i="1"/>
  <c r="F97" i="1"/>
  <c r="F98" i="1"/>
  <c r="F99" i="1"/>
  <c r="F100" i="1"/>
  <c r="F101" i="1"/>
  <c r="F102" i="1"/>
  <c r="F103" i="1"/>
  <c r="F91" i="1"/>
  <c r="F57" i="1"/>
  <c r="F58" i="1"/>
  <c r="F59" i="1"/>
  <c r="F56" i="1"/>
  <c r="F44" i="1"/>
  <c r="F45" i="1"/>
  <c r="F46" i="1"/>
  <c r="F47" i="1"/>
  <c r="F48" i="1"/>
  <c r="F49" i="1"/>
  <c r="F50" i="1"/>
  <c r="F51" i="1"/>
  <c r="F52" i="1"/>
  <c r="F53" i="1"/>
  <c r="F54" i="1"/>
  <c r="F43" i="1"/>
  <c r="F63" i="1"/>
  <c r="F64" i="1"/>
  <c r="F65" i="1"/>
  <c r="F66" i="1"/>
  <c r="F67" i="1"/>
  <c r="F68" i="1"/>
  <c r="F69" i="1"/>
  <c r="F70" i="1"/>
  <c r="F71" i="1"/>
  <c r="F72" i="1"/>
  <c r="F73" i="1"/>
  <c r="F62" i="1"/>
  <c r="F90" i="1" l="1"/>
  <c r="D6" i="2"/>
  <c r="C6" i="2"/>
  <c r="D29" i="2" l="1"/>
  <c r="D30" i="2"/>
  <c r="D31" i="2"/>
  <c r="D32" i="2"/>
  <c r="D33" i="2"/>
  <c r="D28" i="2"/>
  <c r="D22" i="2" l="1"/>
  <c r="D23" i="2"/>
  <c r="D24" i="2"/>
  <c r="D25" i="2"/>
  <c r="D26" i="2"/>
  <c r="D21" i="2"/>
  <c r="D15" i="2" l="1"/>
  <c r="D16" i="2"/>
  <c r="D17" i="2"/>
  <c r="D18" i="2"/>
  <c r="D19" i="2"/>
  <c r="D14" i="2"/>
  <c r="D11" i="4" l="1"/>
  <c r="K32" i="8" l="1"/>
  <c r="G32" i="8"/>
  <c r="F32" i="8"/>
  <c r="E32" i="8"/>
  <c r="J32" i="8" s="1"/>
  <c r="K31" i="8"/>
  <c r="G31" i="8"/>
  <c r="F31" i="8"/>
  <c r="E31" i="8"/>
  <c r="J31" i="8" s="1"/>
  <c r="K30" i="8"/>
  <c r="G30" i="8"/>
  <c r="F30" i="8"/>
  <c r="E30" i="8"/>
  <c r="J30" i="8" s="1"/>
  <c r="K29" i="8"/>
  <c r="G29" i="8"/>
  <c r="F29" i="8"/>
  <c r="E29" i="8"/>
  <c r="J29" i="8" s="1"/>
  <c r="K28" i="8"/>
  <c r="G28" i="8"/>
  <c r="F28" i="8"/>
  <c r="E28" i="8"/>
  <c r="J28" i="8" s="1"/>
  <c r="K24" i="8"/>
  <c r="J24" i="8"/>
  <c r="H24" i="8"/>
  <c r="G24" i="8"/>
  <c r="F24" i="8"/>
  <c r="E24" i="8"/>
  <c r="I24" i="8" s="1"/>
  <c r="K23" i="8"/>
  <c r="J23" i="8"/>
  <c r="H23" i="8"/>
  <c r="G23" i="8"/>
  <c r="F23" i="8"/>
  <c r="E23" i="8"/>
  <c r="I23" i="8" s="1"/>
  <c r="S23" i="8" s="1"/>
  <c r="L40" i="8" s="1"/>
  <c r="K22" i="8"/>
  <c r="J22" i="8"/>
  <c r="H22" i="8"/>
  <c r="S22" i="8" s="1"/>
  <c r="G22" i="8"/>
  <c r="F22" i="8"/>
  <c r="E22" i="8"/>
  <c r="I22" i="8" s="1"/>
  <c r="K21" i="8"/>
  <c r="J21" i="8"/>
  <c r="H21" i="8"/>
  <c r="G21" i="8"/>
  <c r="F21" i="8"/>
  <c r="E21" i="8"/>
  <c r="I21" i="8" s="1"/>
  <c r="S21" i="8" s="1"/>
  <c r="L38" i="8" s="1"/>
  <c r="K20" i="8"/>
  <c r="J20" i="8"/>
  <c r="H20" i="8"/>
  <c r="S20" i="8" s="1"/>
  <c r="L37" i="8" s="1"/>
  <c r="G20" i="8"/>
  <c r="F20" i="8"/>
  <c r="E20" i="8"/>
  <c r="I20" i="8" s="1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J8" i="8"/>
  <c r="G8" i="8"/>
  <c r="F8" i="8"/>
  <c r="E8" i="8"/>
  <c r="I8" i="8" s="1"/>
  <c r="J7" i="8"/>
  <c r="G7" i="8"/>
  <c r="F7" i="8"/>
  <c r="E7" i="8"/>
  <c r="I7" i="8" s="1"/>
  <c r="J6" i="8"/>
  <c r="G6" i="8"/>
  <c r="F6" i="8"/>
  <c r="E6" i="8"/>
  <c r="I6" i="8" s="1"/>
  <c r="J5" i="8"/>
  <c r="G5" i="8"/>
  <c r="F5" i="8"/>
  <c r="E5" i="8"/>
  <c r="I5" i="8" s="1"/>
  <c r="J4" i="8"/>
  <c r="G4" i="8"/>
  <c r="F4" i="8"/>
  <c r="E4" i="8"/>
  <c r="I4" i="8" s="1"/>
  <c r="L39" i="8" l="1"/>
  <c r="S24" i="8"/>
  <c r="L41" i="8" s="1"/>
  <c r="S15" i="8"/>
  <c r="D40" i="8" s="1"/>
  <c r="I13" i="8"/>
  <c r="I16" i="8"/>
  <c r="K4" i="8"/>
  <c r="K5" i="8"/>
  <c r="K6" i="8"/>
  <c r="K7" i="8"/>
  <c r="K8" i="8"/>
  <c r="J12" i="8"/>
  <c r="J13" i="8"/>
  <c r="J14" i="8"/>
  <c r="J15" i="8"/>
  <c r="J16" i="8"/>
  <c r="H28" i="8"/>
  <c r="S28" i="8"/>
  <c r="H29" i="8"/>
  <c r="H30" i="8"/>
  <c r="S30" i="8"/>
  <c r="M39" i="8" s="1"/>
  <c r="H31" i="8"/>
  <c r="H32" i="8"/>
  <c r="S32" i="8"/>
  <c r="M41" i="8" s="1"/>
  <c r="I12" i="8"/>
  <c r="I14" i="8"/>
  <c r="I15" i="8"/>
  <c r="H4" i="8"/>
  <c r="S4" i="8" s="1"/>
  <c r="H5" i="8"/>
  <c r="S5" i="8" s="1"/>
  <c r="C38" i="8" s="1"/>
  <c r="H6" i="8"/>
  <c r="S6" i="8" s="1"/>
  <c r="C39" i="8" s="1"/>
  <c r="H7" i="8"/>
  <c r="S7" i="8" s="1"/>
  <c r="C40" i="8" s="1"/>
  <c r="H8" i="8"/>
  <c r="S8" i="8" s="1"/>
  <c r="C41" i="8" s="1"/>
  <c r="K12" i="8"/>
  <c r="K13" i="8"/>
  <c r="K14" i="8"/>
  <c r="K15" i="8"/>
  <c r="K16" i="8"/>
  <c r="I28" i="8"/>
  <c r="I29" i="8"/>
  <c r="S29" i="8" s="1"/>
  <c r="M38" i="8" s="1"/>
  <c r="I30" i="8"/>
  <c r="I31" i="8"/>
  <c r="S31" i="8" s="1"/>
  <c r="M40" i="8" s="1"/>
  <c r="I32" i="8"/>
  <c r="H12" i="8"/>
  <c r="S12" i="8" s="1"/>
  <c r="H13" i="8"/>
  <c r="S13" i="8" s="1"/>
  <c r="D38" i="8" s="1"/>
  <c r="H14" i="8"/>
  <c r="S14" i="8" s="1"/>
  <c r="D39" i="8" s="1"/>
  <c r="H15" i="8"/>
  <c r="H16" i="8"/>
  <c r="S16" i="8" s="1"/>
  <c r="D41" i="8" s="1"/>
  <c r="N40" i="8" l="1"/>
  <c r="S17" i="8"/>
  <c r="D37" i="8"/>
  <c r="N38" i="8"/>
  <c r="N41" i="8"/>
  <c r="C37" i="8"/>
  <c r="S9" i="8"/>
  <c r="N39" i="8"/>
  <c r="M37" i="8"/>
  <c r="S33" i="8"/>
  <c r="S25" i="8"/>
  <c r="N37" i="8" l="1"/>
  <c r="O41" i="8" s="1"/>
  <c r="C19" i="6" l="1"/>
  <c r="C78" i="6" l="1"/>
  <c r="F90" i="6"/>
  <c r="E90" i="6"/>
  <c r="F26" i="6"/>
  <c r="E26" i="6"/>
  <c r="E25" i="6"/>
  <c r="C122" i="1"/>
  <c r="D90" i="1"/>
  <c r="E90" i="1"/>
  <c r="H90" i="1"/>
  <c r="I90" i="1"/>
  <c r="J90" i="1"/>
  <c r="C90" i="1"/>
  <c r="D31" i="1"/>
  <c r="E31" i="1"/>
  <c r="F31" i="1"/>
  <c r="G31" i="1"/>
  <c r="H31" i="1"/>
  <c r="I31" i="1"/>
  <c r="J31" i="1"/>
  <c r="C31" i="1"/>
  <c r="B36" i="2" l="1"/>
  <c r="J13" i="2"/>
  <c r="I13" i="2"/>
  <c r="H13" i="2"/>
  <c r="G13" i="2"/>
  <c r="F13" i="2"/>
  <c r="E13" i="2"/>
  <c r="D13" i="2"/>
  <c r="C13" i="2"/>
  <c r="B13" i="2"/>
  <c r="F109" i="6" l="1"/>
  <c r="F108" i="6"/>
  <c r="F107" i="6"/>
  <c r="F105" i="6"/>
  <c r="F97" i="6"/>
  <c r="F96" i="6"/>
  <c r="F95" i="6"/>
  <c r="F94" i="6"/>
  <c r="F93" i="6"/>
  <c r="F91" i="6"/>
  <c r="F89" i="6"/>
  <c r="F88" i="6"/>
  <c r="F87" i="6"/>
  <c r="F86" i="6"/>
  <c r="F85" i="6"/>
  <c r="F84" i="6"/>
  <c r="F83" i="6"/>
  <c r="F82" i="6"/>
  <c r="F81" i="6"/>
  <c r="F80" i="6"/>
  <c r="F79" i="6"/>
  <c r="F76" i="6"/>
  <c r="F75" i="6"/>
  <c r="F74" i="6"/>
  <c r="F73" i="6"/>
  <c r="F71" i="6"/>
  <c r="F70" i="6"/>
  <c r="F69" i="6"/>
  <c r="F66" i="6"/>
  <c r="F65" i="6"/>
  <c r="F64" i="6"/>
  <c r="F63" i="6"/>
  <c r="F61" i="6"/>
  <c r="F60" i="6"/>
  <c r="F59" i="6"/>
  <c r="F58" i="6"/>
  <c r="F57" i="6"/>
  <c r="F56" i="6"/>
  <c r="F55" i="6"/>
  <c r="F54" i="6"/>
  <c r="F53" i="6"/>
  <c r="F52" i="6"/>
  <c r="F51" i="6"/>
  <c r="F50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2" i="6"/>
  <c r="F31" i="6"/>
  <c r="F25" i="6"/>
  <c r="F24" i="6"/>
  <c r="F23" i="6"/>
  <c r="F22" i="6"/>
  <c r="F21" i="6"/>
  <c r="F20" i="6"/>
  <c r="F18" i="6"/>
  <c r="F17" i="6"/>
  <c r="F15" i="6"/>
  <c r="F14" i="6"/>
  <c r="F12" i="6"/>
  <c r="E89" i="6"/>
  <c r="E88" i="6"/>
  <c r="E87" i="6"/>
  <c r="E86" i="6"/>
  <c r="E85" i="6"/>
  <c r="E84" i="6"/>
  <c r="E83" i="6"/>
  <c r="E82" i="6"/>
  <c r="E81" i="6"/>
  <c r="E80" i="6"/>
  <c r="E79" i="6"/>
  <c r="E76" i="6"/>
  <c r="E75" i="6"/>
  <c r="E74" i="6"/>
  <c r="E73" i="6"/>
  <c r="E71" i="6"/>
  <c r="E70" i="6"/>
  <c r="E69" i="6"/>
  <c r="E66" i="6"/>
  <c r="E65" i="6"/>
  <c r="E64" i="6"/>
  <c r="E63" i="6"/>
  <c r="E61" i="6"/>
  <c r="E60" i="6"/>
  <c r="E59" i="6"/>
  <c r="E58" i="6"/>
  <c r="E57" i="6"/>
  <c r="E56" i="6"/>
  <c r="E55" i="6"/>
  <c r="E54" i="6"/>
  <c r="E53" i="6"/>
  <c r="E52" i="6"/>
  <c r="E51" i="6"/>
  <c r="E50" i="6"/>
  <c r="E47" i="6"/>
  <c r="E46" i="6"/>
  <c r="E45" i="6"/>
  <c r="E44" i="6"/>
  <c r="E42" i="6"/>
  <c r="E41" i="6"/>
  <c r="E40" i="6"/>
  <c r="E39" i="6"/>
  <c r="E38" i="6"/>
  <c r="E37" i="6"/>
  <c r="E36" i="6"/>
  <c r="E35" i="6"/>
  <c r="E34" i="6"/>
  <c r="E33" i="6"/>
  <c r="E32" i="6"/>
  <c r="E31" i="6"/>
  <c r="E24" i="6"/>
  <c r="E23" i="6"/>
  <c r="E22" i="6"/>
  <c r="E21" i="6"/>
  <c r="E20" i="6"/>
  <c r="E18" i="6"/>
  <c r="E17" i="6"/>
  <c r="E15" i="6"/>
  <c r="E14" i="6"/>
  <c r="E12" i="6"/>
  <c r="D13" i="6"/>
  <c r="D27" i="6" s="1"/>
  <c r="D112" i="6"/>
  <c r="D110" i="6"/>
  <c r="C110" i="6"/>
  <c r="B94" i="6"/>
  <c r="B95" i="6" s="1"/>
  <c r="B96" i="6" s="1"/>
  <c r="D92" i="6"/>
  <c r="C92" i="6"/>
  <c r="B92" i="6"/>
  <c r="B80" i="6"/>
  <c r="B81" i="6" s="1"/>
  <c r="B82" i="6" s="1"/>
  <c r="B83" i="6" s="1"/>
  <c r="B84" i="6" s="1"/>
  <c r="B85" i="6" s="1"/>
  <c r="B86" i="6" s="1"/>
  <c r="B87" i="6" s="1"/>
  <c r="B88" i="6" s="1"/>
  <c r="B89" i="6" s="1"/>
  <c r="B74" i="6"/>
  <c r="B75" i="6" s="1"/>
  <c r="B76" i="6" s="1"/>
  <c r="D72" i="6"/>
  <c r="C72" i="6"/>
  <c r="B70" i="6"/>
  <c r="D68" i="6"/>
  <c r="C68" i="6"/>
  <c r="B68" i="6"/>
  <c r="B78" i="6" s="1"/>
  <c r="B64" i="6"/>
  <c r="B65" i="6" s="1"/>
  <c r="B66" i="6" s="1"/>
  <c r="D62" i="6"/>
  <c r="C62" i="6"/>
  <c r="B51" i="6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D49" i="6"/>
  <c r="C49" i="6"/>
  <c r="D43" i="6"/>
  <c r="B40" i="6"/>
  <c r="B41" i="6" s="1"/>
  <c r="B42" i="6" s="1"/>
  <c r="D30" i="6"/>
  <c r="C30" i="6"/>
  <c r="D16" i="6"/>
  <c r="C16" i="6"/>
  <c r="C13" i="6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8" i="4"/>
  <c r="D47" i="4"/>
  <c r="D46" i="4"/>
  <c r="D45" i="4"/>
  <c r="D44" i="4"/>
  <c r="D43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13" i="4"/>
  <c r="D12" i="4"/>
  <c r="D10" i="4"/>
  <c r="D9" i="4"/>
  <c r="D8" i="4"/>
  <c r="D7" i="4"/>
  <c r="D6" i="4"/>
  <c r="J6" i="2"/>
  <c r="I6" i="2"/>
  <c r="H6" i="2"/>
  <c r="G6" i="2"/>
  <c r="F6" i="2"/>
  <c r="E6" i="2"/>
  <c r="B6" i="2"/>
  <c r="J20" i="2"/>
  <c r="I20" i="2"/>
  <c r="H20" i="2"/>
  <c r="G20" i="2"/>
  <c r="F20" i="2"/>
  <c r="E20" i="2"/>
  <c r="D20" i="2"/>
  <c r="C20" i="2"/>
  <c r="B20" i="2"/>
  <c r="J27" i="2"/>
  <c r="J34" i="2" s="1"/>
  <c r="I27" i="2"/>
  <c r="I34" i="2" s="1"/>
  <c r="H27" i="2"/>
  <c r="H34" i="2" s="1"/>
  <c r="G27" i="2"/>
  <c r="G34" i="2" s="1"/>
  <c r="F27" i="2"/>
  <c r="F34" i="2" s="1"/>
  <c r="E27" i="2"/>
  <c r="E34" i="2" s="1"/>
  <c r="D27" i="2"/>
  <c r="C27" i="2"/>
  <c r="B27" i="2"/>
  <c r="D36" i="2"/>
  <c r="D37" i="2"/>
  <c r="D38" i="2"/>
  <c r="D39" i="2"/>
  <c r="D40" i="2"/>
  <c r="C36" i="2"/>
  <c r="C37" i="2"/>
  <c r="C38" i="2"/>
  <c r="C39" i="2"/>
  <c r="C40" i="2"/>
  <c r="C35" i="2"/>
  <c r="B40" i="2"/>
  <c r="B39" i="2"/>
  <c r="B38" i="2"/>
  <c r="B37" i="2"/>
  <c r="B35" i="2"/>
  <c r="C48" i="6" l="1"/>
  <c r="E92" i="6"/>
  <c r="D113" i="6"/>
  <c r="E112" i="6"/>
  <c r="E113" i="6" s="1"/>
  <c r="E13" i="6"/>
  <c r="E110" i="6"/>
  <c r="D77" i="6"/>
  <c r="E72" i="6"/>
  <c r="E62" i="6"/>
  <c r="F72" i="6"/>
  <c r="F49" i="6"/>
  <c r="C34" i="2"/>
  <c r="D34" i="2"/>
  <c r="B34" i="2"/>
  <c r="E16" i="6"/>
  <c r="E30" i="6"/>
  <c r="F43" i="6"/>
  <c r="E49" i="6"/>
  <c r="C67" i="6"/>
  <c r="E78" i="6"/>
  <c r="F110" i="6"/>
  <c r="E19" i="6"/>
  <c r="F30" i="6"/>
  <c r="F92" i="6"/>
  <c r="F16" i="6"/>
  <c r="C27" i="6"/>
  <c r="F19" i="6"/>
  <c r="E68" i="6"/>
  <c r="F13" i="6"/>
  <c r="F68" i="6"/>
  <c r="D67" i="6"/>
  <c r="D29" i="6"/>
  <c r="D48" i="6"/>
  <c r="F62" i="6"/>
  <c r="F78" i="6"/>
  <c r="C77" i="6"/>
  <c r="C29" i="6"/>
  <c r="E43" i="6"/>
  <c r="F112" i="6"/>
  <c r="F113" i="6" s="1"/>
  <c r="D98" i="6" l="1"/>
  <c r="E29" i="6"/>
  <c r="F67" i="6"/>
  <c r="C98" i="6"/>
  <c r="F27" i="6"/>
  <c r="F77" i="6"/>
  <c r="E77" i="6"/>
  <c r="E48" i="6"/>
  <c r="F48" i="6"/>
  <c r="E27" i="6"/>
  <c r="F29" i="6"/>
  <c r="E67" i="6"/>
  <c r="C100" i="6" l="1"/>
  <c r="C101" i="6" s="1"/>
  <c r="F98" i="6"/>
  <c r="E98" i="6"/>
  <c r="E100" i="6" s="1"/>
  <c r="D100" i="6"/>
  <c r="F100" i="6" l="1"/>
  <c r="D101" i="6"/>
  <c r="F101" i="6" s="1"/>
  <c r="J124" i="1"/>
  <c r="I124" i="1"/>
  <c r="H124" i="1"/>
  <c r="G124" i="1"/>
  <c r="F124" i="1"/>
  <c r="F125" i="1" s="1"/>
  <c r="E124" i="1"/>
  <c r="D124" i="1"/>
  <c r="C124" i="1"/>
  <c r="C125" i="1" s="1"/>
  <c r="J80" i="1"/>
  <c r="I80" i="1"/>
  <c r="H80" i="1"/>
  <c r="G80" i="1"/>
  <c r="F80" i="1"/>
  <c r="E80" i="1"/>
  <c r="D80" i="1"/>
  <c r="C80" i="1"/>
  <c r="B52" i="1"/>
  <c r="B53" i="1" s="1"/>
  <c r="B54" i="1" s="1"/>
  <c r="J42" i="1"/>
  <c r="I42" i="1"/>
  <c r="H42" i="1"/>
  <c r="G42" i="1"/>
  <c r="F42" i="1"/>
  <c r="E42" i="1"/>
  <c r="D42" i="1"/>
  <c r="C42" i="1"/>
  <c r="J61" i="1"/>
  <c r="I61" i="1"/>
  <c r="H61" i="1"/>
  <c r="G61" i="1"/>
  <c r="F61" i="1"/>
  <c r="E61" i="1"/>
  <c r="D61" i="1"/>
  <c r="C61" i="1"/>
  <c r="E101" i="6" l="1"/>
  <c r="C5" i="2"/>
  <c r="D5" i="2" s="1"/>
  <c r="E5" i="2" s="1"/>
  <c r="F5" i="2" s="1"/>
  <c r="G5" i="2" s="1"/>
  <c r="H5" i="2" s="1"/>
  <c r="I5" i="2" s="1"/>
  <c r="J5" i="2" s="1"/>
  <c r="G125" i="1" l="1"/>
  <c r="H125" i="1"/>
  <c r="I125" i="1"/>
  <c r="J125" i="1"/>
  <c r="D125" i="1"/>
  <c r="E125" i="1"/>
  <c r="D122" i="1"/>
  <c r="E122" i="1"/>
  <c r="F122" i="1"/>
  <c r="G122" i="1"/>
  <c r="H122" i="1"/>
  <c r="I122" i="1"/>
  <c r="J122" i="1"/>
  <c r="D104" i="1"/>
  <c r="D89" i="1" s="1"/>
  <c r="E104" i="1"/>
  <c r="E89" i="1" s="1"/>
  <c r="F104" i="1"/>
  <c r="F89" i="1" s="1"/>
  <c r="G104" i="1"/>
  <c r="G89" i="1" s="1"/>
  <c r="H104" i="1"/>
  <c r="H89" i="1" s="1"/>
  <c r="I104" i="1"/>
  <c r="I89" i="1" s="1"/>
  <c r="J104" i="1"/>
  <c r="J89" i="1" s="1"/>
  <c r="C104" i="1"/>
  <c r="C89" i="1" s="1"/>
  <c r="D84" i="1"/>
  <c r="D79" i="1" s="1"/>
  <c r="E84" i="1"/>
  <c r="E79" i="1" s="1"/>
  <c r="F84" i="1"/>
  <c r="F79" i="1" s="1"/>
  <c r="G84" i="1"/>
  <c r="G79" i="1" s="1"/>
  <c r="H84" i="1"/>
  <c r="H79" i="1" s="1"/>
  <c r="I84" i="1"/>
  <c r="I79" i="1" s="1"/>
  <c r="J84" i="1"/>
  <c r="J79" i="1" s="1"/>
  <c r="C84" i="1"/>
  <c r="D74" i="1"/>
  <c r="D60" i="1" s="1"/>
  <c r="E74" i="1"/>
  <c r="E60" i="1" s="1"/>
  <c r="F74" i="1"/>
  <c r="F60" i="1" s="1"/>
  <c r="G74" i="1"/>
  <c r="G60" i="1" s="1"/>
  <c r="H74" i="1"/>
  <c r="H60" i="1" s="1"/>
  <c r="I74" i="1"/>
  <c r="I60" i="1" s="1"/>
  <c r="J74" i="1"/>
  <c r="J60" i="1" s="1"/>
  <c r="C74" i="1"/>
  <c r="C60" i="1" s="1"/>
  <c r="D55" i="1"/>
  <c r="D41" i="1" s="1"/>
  <c r="E55" i="1"/>
  <c r="E41" i="1" s="1"/>
  <c r="F55" i="1"/>
  <c r="F41" i="1" s="1"/>
  <c r="G55" i="1"/>
  <c r="G41" i="1" s="1"/>
  <c r="H55" i="1"/>
  <c r="H41" i="1" s="1"/>
  <c r="I55" i="1"/>
  <c r="I41" i="1" s="1"/>
  <c r="J55" i="1"/>
  <c r="J41" i="1" s="1"/>
  <c r="C55" i="1"/>
  <c r="D28" i="1"/>
  <c r="E28" i="1"/>
  <c r="F28" i="1"/>
  <c r="G28" i="1"/>
  <c r="H28" i="1"/>
  <c r="I28" i="1"/>
  <c r="J28" i="1"/>
  <c r="C28" i="1"/>
  <c r="D25" i="1"/>
  <c r="E25" i="1"/>
  <c r="G25" i="1"/>
  <c r="H25" i="1"/>
  <c r="I25" i="1"/>
  <c r="J25" i="1"/>
  <c r="C25" i="1"/>
  <c r="E39" i="1" l="1"/>
  <c r="D39" i="1"/>
  <c r="C39" i="1"/>
  <c r="I39" i="1"/>
  <c r="J39" i="1"/>
  <c r="F24" i="1"/>
  <c r="F39" i="1" s="1"/>
  <c r="H39" i="1"/>
  <c r="G110" i="1"/>
  <c r="F110" i="1"/>
  <c r="E110" i="1"/>
  <c r="H110" i="1"/>
  <c r="I110" i="1"/>
  <c r="I112" i="1" s="1"/>
  <c r="I113" i="1" s="1"/>
  <c r="J110" i="1"/>
  <c r="D110" i="1"/>
  <c r="C79" i="1"/>
  <c r="C41" i="1"/>
  <c r="B106" i="1"/>
  <c r="B107" i="1" s="1"/>
  <c r="B108" i="1" s="1"/>
  <c r="B92" i="1"/>
  <c r="B93" i="1" s="1"/>
  <c r="B94" i="1" s="1"/>
  <c r="B95" i="1" s="1"/>
  <c r="B96" i="1" s="1"/>
  <c r="B97" i="1" s="1"/>
  <c r="B98" i="1" s="1"/>
  <c r="B99" i="1" s="1"/>
  <c r="B86" i="1"/>
  <c r="B87" i="1" s="1"/>
  <c r="B88" i="1" s="1"/>
  <c r="B82" i="1"/>
  <c r="B76" i="1"/>
  <c r="B77" i="1" s="1"/>
  <c r="B78" i="1" s="1"/>
  <c r="B63" i="1"/>
  <c r="B64" i="1" s="1"/>
  <c r="B65" i="1" s="1"/>
  <c r="B66" i="1" s="1"/>
  <c r="B67" i="1" s="1"/>
  <c r="B68" i="1" s="1"/>
  <c r="B69" i="1" s="1"/>
  <c r="B70" i="1" s="1"/>
  <c r="D112" i="1" l="1"/>
  <c r="D113" i="1" s="1"/>
  <c r="E112" i="1"/>
  <c r="E113" i="1" s="1"/>
  <c r="C110" i="1"/>
  <c r="C112" i="1" s="1"/>
  <c r="C113" i="1" s="1"/>
  <c r="J112" i="1"/>
  <c r="J113" i="1" s="1"/>
  <c r="F112" i="1"/>
  <c r="F113" i="1" s="1"/>
  <c r="G39" i="1"/>
  <c r="G112" i="1" s="1"/>
  <c r="G113" i="1" s="1"/>
  <c r="H112" i="1"/>
  <c r="H113" i="1" s="1"/>
  <c r="B100" i="1"/>
  <c r="B101" i="1" s="1"/>
  <c r="B71" i="1"/>
  <c r="B72" i="1" s="1"/>
  <c r="B73" i="1" s="1"/>
  <c r="B104" i="1"/>
  <c r="B80" i="1"/>
  <c r="B90" i="1" s="1"/>
</calcChain>
</file>

<file path=xl/sharedStrings.xml><?xml version="1.0" encoding="utf-8"?>
<sst xmlns="http://schemas.openxmlformats.org/spreadsheetml/2006/main" count="498" uniqueCount="209">
  <si>
    <t>Код рядка</t>
  </si>
  <si>
    <t>податок на додану вартість</t>
  </si>
  <si>
    <t>військовий збір</t>
  </si>
  <si>
    <t>плата за землю</t>
  </si>
  <si>
    <t>податок на дохід фізичних осіб</t>
  </si>
  <si>
    <t xml:space="preserve">єдиний внесок на загальнообов'язкове державне соціальне страхування               </t>
  </si>
  <si>
    <t>Усього податків, зборів та платежів</t>
  </si>
  <si>
    <t>Показники </t>
  </si>
  <si>
    <t>1 </t>
  </si>
  <si>
    <t>2 </t>
  </si>
  <si>
    <t>(підпис)</t>
  </si>
  <si>
    <t>І</t>
  </si>
  <si>
    <t>ІІ</t>
  </si>
  <si>
    <t>ІІІ</t>
  </si>
  <si>
    <t>ІV</t>
  </si>
  <si>
    <t>Надходження (доходи) відповідно до укладених договорів з Національною службою здоров'я України</t>
  </si>
  <si>
    <t>Інші надходження (доходи), в тому числі:</t>
  </si>
  <si>
    <t>II. Видатки</t>
  </si>
  <si>
    <t>Видатки за рахунок надходжень відповідно до укладених договорів з Національною службою здоров'я України, в тому числі:</t>
  </si>
  <si>
    <t>поточні видатки:</t>
  </si>
  <si>
    <t>Видатки за рахунок інших надходжень, в тому числі:</t>
  </si>
  <si>
    <t>ІV. Обов'язкові платежі до бюджету:</t>
  </si>
  <si>
    <t>інші (розшифрувати)</t>
  </si>
  <si>
    <t>Штатна чисельність працівників</t>
  </si>
  <si>
    <t>Первісна вартість основних фондів</t>
  </si>
  <si>
    <t>У тому числі поквартально</t>
  </si>
  <si>
    <t>Плановий рік, усього  </t>
  </si>
  <si>
    <t xml:space="preserve">   плата за оренду майна </t>
  </si>
  <si>
    <t xml:space="preserve">   благодійні внески, гранти та дарунки </t>
  </si>
  <si>
    <t>УСЬОГО ВИДАТКИ</t>
  </si>
  <si>
    <t>Фінансовий результат, у тому числі:</t>
  </si>
  <si>
    <t xml:space="preserve">нерозподілені доходи </t>
  </si>
  <si>
    <t xml:space="preserve">резервний фонд </t>
  </si>
  <si>
    <t>Фонд заробітної плати</t>
  </si>
  <si>
    <t>Середня заробітна плата 1 працівника</t>
  </si>
  <si>
    <t>на 01.01.</t>
  </si>
  <si>
    <t>на 01.04</t>
  </si>
  <si>
    <t>на 01.07</t>
  </si>
  <si>
    <t>на 01.10</t>
  </si>
  <si>
    <t>1100</t>
  </si>
  <si>
    <t>1200</t>
  </si>
  <si>
    <t>1210</t>
  </si>
  <si>
    <t>1220</t>
  </si>
  <si>
    <t>1300</t>
  </si>
  <si>
    <t>1310</t>
  </si>
  <si>
    <t>1320</t>
  </si>
  <si>
    <t>1400</t>
  </si>
  <si>
    <t>V. Додаткова інформація</t>
  </si>
  <si>
    <t>Прогноз на поточний рік</t>
  </si>
  <si>
    <t>(назва підприємства)</t>
  </si>
  <si>
    <t>ФІНАНСОВИЙ ПЛАН КОМУНАЛЬНОГО НЕКОМЕРЦІЙНОГО ПІДПРИЄМСТВА</t>
  </si>
  <si>
    <t>капітальні видатки:</t>
  </si>
  <si>
    <t xml:space="preserve">                  (П.І.Б.)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</si>
  <si>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</si>
  <si>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</si>
  <si>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</si>
  <si>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</si>
  <si>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</si>
  <si>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інших послуг (крім комунальних)</t>
  </si>
  <si>
    <t>оплата комунальних послуг та енергоносіїв</t>
  </si>
  <si>
    <t xml:space="preserve">видатки на відрядження </t>
  </si>
  <si>
    <t xml:space="preserve">окремі заходи по реалізації державних (регіональних) програм, не віднесені до заходів розвитку 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</si>
  <si>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</si>
  <si>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</si>
  <si>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</si>
  <si>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</si>
  <si>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</t>
  </si>
  <si>
    <t>реконструкція</t>
  </si>
  <si>
    <t>інше (розшифрувати)</t>
  </si>
  <si>
    <r>
      <t>I. Надходження (доходи)</t>
    </r>
    <r>
      <rPr>
        <sz val="12"/>
        <rFont val="Times New Roman"/>
        <family val="1"/>
        <charset val="204"/>
      </rPr>
      <t> </t>
    </r>
  </si>
  <si>
    <r>
      <t>Усього надходження (доходи)</t>
    </r>
    <r>
      <rPr>
        <sz val="12"/>
        <rFont val="Times New Roman"/>
        <family val="1"/>
        <charset val="204"/>
      </rPr>
      <t> </t>
    </r>
  </si>
  <si>
    <r>
      <t>III. Фінансовий результат діяльності</t>
    </r>
    <r>
      <rPr>
        <sz val="12"/>
        <rFont val="Times New Roman"/>
        <family val="1"/>
        <charset val="204"/>
      </rPr>
      <t> </t>
    </r>
  </si>
  <si>
    <t>Надходження (доходи) за рахунок коштів бюджету міста, в тому числі:</t>
  </si>
  <si>
    <t>Найменування показника</t>
  </si>
  <si>
    <t>Дані минулого року</t>
  </si>
  <si>
    <t>Плановий рік</t>
  </si>
  <si>
    <t>на       початок   року</t>
  </si>
  <si>
    <t xml:space="preserve">на кінець  звітного  періоду </t>
  </si>
  <si>
    <t>середньорічна</t>
  </si>
  <si>
    <t>Штатна чисельність працівників (од.),  у тому числі:</t>
  </si>
  <si>
    <t>лікарі</t>
  </si>
  <si>
    <t>фахівці з базовою та неповною вищою медичною освітою</t>
  </si>
  <si>
    <t>молодший медичний персонал</t>
  </si>
  <si>
    <t>спеціалісти  (немедики)</t>
  </si>
  <si>
    <t>Фактична чисельність працівників (од.), у тому числі:</t>
  </si>
  <si>
    <t>Фізичні особи, у тому числі:</t>
  </si>
  <si>
    <t>Середньомісячні витрати на оплату праці одного працівника (грн.), усього, у тому числі:</t>
  </si>
  <si>
    <t xml:space="preserve">              (П.І.Б.)</t>
  </si>
  <si>
    <t>Видатки за рахунок коштів бюджету міста, в тому числі:</t>
  </si>
  <si>
    <t>Капітальні</t>
  </si>
  <si>
    <t xml:space="preserve">Поточні </t>
  </si>
  <si>
    <t>Надходження коштів як компенсація орендарем комунальних послуг</t>
  </si>
  <si>
    <t>Реалізація дров ганчірря і т,д</t>
  </si>
  <si>
    <t>Платні послуги</t>
  </si>
  <si>
    <t>відсотки від розміщення депозиту)</t>
  </si>
  <si>
    <t>Соц економ розвиток та депутатські кошти</t>
  </si>
  <si>
    <t>АМОРТИЗАЦІЯ</t>
  </si>
  <si>
    <t>Повинно співпадати з формою 2м</t>
  </si>
  <si>
    <t>Генеральний директор</t>
  </si>
  <si>
    <t>Вікова група,років</t>
  </si>
  <si>
    <t>Вікова група, коефіцієнт</t>
  </si>
  <si>
    <t>Загальний тариф за рік</t>
  </si>
  <si>
    <t>Тариф з урахуванням вікового коефіцієнту</t>
  </si>
  <si>
    <t>Сума фінансування від НСЗУ за квартал, грн</t>
  </si>
  <si>
    <t>кількість пацієнтів відповідного віку, чол</t>
  </si>
  <si>
    <t>0-5</t>
  </si>
  <si>
    <t>6-17</t>
  </si>
  <si>
    <t>18-39</t>
  </si>
  <si>
    <t>40-64</t>
  </si>
  <si>
    <t>понад 65</t>
  </si>
  <si>
    <t>Тариф з урахуванням вікового коефіцієнту понижувальний від100%+1 до 110%</t>
  </si>
  <si>
    <t>Тариф з урахуванням вікового коефіцієнту понижувальний від 110% + 1 до  120%</t>
  </si>
  <si>
    <t>Тариф з урахуванням вікового коефіцієнту понижувальний від 120%+1 до 130%</t>
  </si>
  <si>
    <t>Тариф з урахуванням вікового коефіцієнту понижувальний від 130% +1 до 140%</t>
  </si>
  <si>
    <t xml:space="preserve">Тариф з урахуванням вікового коефіцієнту понижувальний від 140% +1 до 150% </t>
  </si>
  <si>
    <t xml:space="preserve">Тариф з урахуванням вікового коефіцієнту понижувальний понад 150% </t>
  </si>
  <si>
    <t>1 КВАРТАЛ</t>
  </si>
  <si>
    <t>2 КВАРТАЛ</t>
  </si>
  <si>
    <t>3 КВАРТАЛ</t>
  </si>
  <si>
    <t>4 КВАРТАЛ</t>
  </si>
  <si>
    <t>РІК</t>
  </si>
  <si>
    <t>1 квартал</t>
  </si>
  <si>
    <t>Адміністративно-управлінський персонал</t>
  </si>
  <si>
    <t>Допоміжний персонал</t>
  </si>
  <si>
    <t>Найменування обладнання</t>
  </si>
  <si>
    <t>Потреба в закупівлі, шт
Всього по всім структурним підрозділам</t>
  </si>
  <si>
    <t>Оціночна вартість за 1 штуку, грн</t>
  </si>
  <si>
    <t>Оціночна сума, грн</t>
  </si>
  <si>
    <t>І. Основний список</t>
  </si>
  <si>
    <t>Ваги для дітей</t>
  </si>
  <si>
    <t>Ваги для дорослих</t>
  </si>
  <si>
    <t>Ростомір</t>
  </si>
  <si>
    <t>Медична вимірювальна стрічка (рулетка)</t>
  </si>
  <si>
    <t>Стетофонендоскоп</t>
  </si>
  <si>
    <t>Термометр (для вимірювання температури тіла), в тому числі цифровий або інфрачервоний</t>
  </si>
  <si>
    <t>Тонометр з малими, середніми і великими манжетами</t>
  </si>
  <si>
    <t>Пульсоксиметр портативний</t>
  </si>
  <si>
    <t>Інше</t>
  </si>
  <si>
    <t>Нарастаючим підсумком з початку року</t>
  </si>
  <si>
    <t>План</t>
  </si>
  <si>
    <t>Факт</t>
  </si>
  <si>
    <t>Відхилення</t>
  </si>
  <si>
    <t>Виконання</t>
  </si>
  <si>
    <t xml:space="preserve">ЗВІТ ПРО ВИКОНАННЯ ФІНАНСОВОГО ПЛАНУ </t>
  </si>
  <si>
    <t>ПОГОДЖЕНО :</t>
  </si>
  <si>
    <t>ЗАТВЕРДЖЕНО :</t>
  </si>
  <si>
    <t>(посада керівника органу управління підприємством)</t>
  </si>
  <si>
    <t xml:space="preserve"> </t>
  </si>
  <si>
    <t>дата</t>
  </si>
  <si>
    <t>Проект</t>
  </si>
  <si>
    <t>Попередній</t>
  </si>
  <si>
    <t>Уточнений</t>
  </si>
  <si>
    <t>Зміни</t>
  </si>
  <si>
    <t>зробити позначку "Х"</t>
  </si>
  <si>
    <t>грн.</t>
  </si>
  <si>
    <t>Фонд оплати праці, (грн.), у тому числі:</t>
  </si>
  <si>
    <t>Заступник директора-начальник управління організації медичної допомоги департаменту охорони здоров'я населення Дніпровської міської ради</t>
  </si>
  <si>
    <t>надходження коштів як компенсація орендарем комунальних послуг</t>
  </si>
  <si>
    <t xml:space="preserve">   надходження від додаткової господарської діяльності (відсотки від розміщення депозиту)</t>
  </si>
  <si>
    <t>надходження від централізованого постачання</t>
  </si>
  <si>
    <t>централізоване постачання</t>
  </si>
  <si>
    <t>кількість пацієнтів відповідного віку,від100%+1 до 110% ліміту включно, чол</t>
  </si>
  <si>
    <t>кількість пацієнтів відповідного віку,від 110% + 1 до  120% включно, чол</t>
  </si>
  <si>
    <t>кількість пацієнтів відповідного віку,від 120%+1 до 130% включно, чол</t>
  </si>
  <si>
    <t>кількість пацієнтів відповідного віку, від 130% +1 до 140% включно, чол</t>
  </si>
  <si>
    <t>кількість пацієнтів відповідного віку,від 140% +1 до 150% включно , чол</t>
  </si>
  <si>
    <t>кількість пацієнтів відповідного віку,  від 150% +1 та всі наступні,чол</t>
  </si>
  <si>
    <t>на 2020 рік</t>
  </si>
  <si>
    <t>Вікова група, років</t>
  </si>
  <si>
    <t>Розрахунок доходів від НСЗУ по КНП "ДЦПМСД №10" ДМР на 2020 рік</t>
  </si>
  <si>
    <t>МТО по КНП "ДЦПМСД №10" ДМР на 2020 рік</t>
  </si>
  <si>
    <t>Розхідні матеріали одноразового використання: шпателі, оглядові рукавички, рушники паперові, серветки (в тому числі вологі), одноразові простирадла для кушетки, шприці, катетери, вакуумні пробірки (вакутайнери), стерильний перев’язувальний матеріал тощо</t>
  </si>
  <si>
    <t>шпателі</t>
  </si>
  <si>
    <t>оглядові рукавички</t>
  </si>
  <si>
    <t>рушники паперові</t>
  </si>
  <si>
    <t>серветки (в тому числі вологі)</t>
  </si>
  <si>
    <t>одноразові простирадла для кушетки</t>
  </si>
  <si>
    <t>шприці</t>
  </si>
  <si>
    <t>катетери</t>
  </si>
  <si>
    <t>вакуумні пробірки (вакутайнери)</t>
  </si>
  <si>
    <t>стерильний перев’язувальний матеріал</t>
  </si>
  <si>
    <t>Контейнери: для інструментарію, витратних матеріалів тощо.</t>
  </si>
  <si>
    <t>Швидкі тести: вагітність, тропоніни, ВІЛ, вірусні гепатити тощо.</t>
  </si>
  <si>
    <t xml:space="preserve"> UAH 83,98 </t>
  </si>
  <si>
    <t>КНП "ДЦПМСД №10" ДМР</t>
  </si>
  <si>
    <t xml:space="preserve">Дані про  персонал та витрати на оплату праці       </t>
  </si>
  <si>
    <t>Виконавець, тел. 767-50-62</t>
  </si>
  <si>
    <t>Яглова Н.І.</t>
  </si>
  <si>
    <t>О.В. Мартишкін</t>
  </si>
  <si>
    <t>2 квартал</t>
  </si>
  <si>
    <t>3 квартал</t>
  </si>
  <si>
    <t>4 квартал</t>
  </si>
  <si>
    <t>Фінансовий план поточного року</t>
  </si>
  <si>
    <t>Факт минулого року</t>
  </si>
  <si>
    <t>Заступник директора департаменту- начальник управління фінансово-економічного забезпечення - головний бухгалтер</t>
  </si>
  <si>
    <t>Х</t>
  </si>
  <si>
    <t>КОМУНАЛЬНЕ НЕКОМЕРЦІЙНЕ ПІДПРИЄМСТВО "ДНІПРОВСЬКИЙ ЦЕНТР ПЕРВИННОЇ МЕДИКО-САНІТАРНОЇ ДОПОМОГИ №10"  ДНІПРОВСЬКОЇ МІСЬКОЇ РАДИ</t>
  </si>
  <si>
    <t>Видатки за рахунок інших коштів, (соц. Економ розвиток кошти від депутатів):</t>
  </si>
  <si>
    <t xml:space="preserve"> плата за послуги, що надаються згідно з основною діяльністю (платні послуги)</t>
  </si>
  <si>
    <t>Видатки за рахунок інших коштів, (соц.-економ розвиток кошти від депутатів):</t>
  </si>
  <si>
    <t>на  2020  рік</t>
  </si>
  <si>
    <t xml:space="preserve">                                     Ю.І.Віклієнко</t>
  </si>
  <si>
    <t>М. П.                                  (підпис, ініціал, прізвище)</t>
  </si>
  <si>
    <t xml:space="preserve">                                      О.І.Воронько</t>
  </si>
  <si>
    <t>М. П.                 (підпис, ініціал, прізвище)</t>
  </si>
  <si>
    <r>
      <t>за</t>
    </r>
    <r>
      <rPr>
        <u/>
        <sz val="13.5"/>
        <rFont val="Times New Roman"/>
        <family val="1"/>
        <charset val="204"/>
      </rPr>
      <t xml:space="preserve"> І півріччя 2020</t>
    </r>
    <r>
      <rPr>
        <sz val="13.5"/>
        <rFont val="Times New Roman"/>
        <family val="1"/>
        <charset val="204"/>
      </rPr>
      <t xml:space="preserve"> року</t>
    </r>
  </si>
  <si>
    <t>Надходження (доходи) за рахунок інших коштів, (соц.- економ розвиток, кошти від депутатів):</t>
  </si>
  <si>
    <t>Надходження (доходи) за рахунок інших коштів, (соц. економ розвиток, кошти від депутатів):</t>
  </si>
  <si>
    <t xml:space="preserve">   надходження від реалізації майна,  надходження від права постійного користування земельних ділянок відповідно нормативно грошової оцінки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</si>
</sst>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#,##0.0"/>
    <numFmt numFmtId="168" formatCode="_(* #,##0_);_(* \(#,##0\);_(* &quot;-&quot;_);_(@_)"/>
    <numFmt numFmtId="169" formatCode="_([$UAH]\ * #,##0.00_);_([$UAH]\ * \(#,##0.00\);_([$UAH]\ * &quot;-&quot;??_);_(@_)"/>
  </numFmts>
  <fonts count="34" x14ac:knownFonts="1">
    <font>
      <sz val="11"/>
      <color theme="1"/>
      <name val="Calibri"/>
      <family val="2"/>
      <charset val="204"/>
      <scheme val="minor"/>
    </font>
    <font>
      <sz val="13.5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.5"/>
      <name val="Arial Cyr"/>
      <charset val="204"/>
    </font>
    <font>
      <sz val="11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.5"/>
      <color rgb="FFFF000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3.5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 style="dashed">
        <color theme="6" tint="0.59996337778862885"/>
      </left>
      <right style="dashed">
        <color theme="6" tint="0.59996337778862885"/>
      </right>
      <top style="thin">
        <color theme="6" tint="0.59996337778862885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22" fillId="0" borderId="0" applyFont="0" applyFill="0" applyBorder="0" applyAlignment="0" applyProtection="0"/>
    <xf numFmtId="0" fontId="27" fillId="0" borderId="0"/>
  </cellStyleXfs>
  <cellXfs count="234">
    <xf numFmtId="0" fontId="0" fillId="0" borderId="0" xfId="0"/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5" fillId="2" borderId="4" xfId="0" applyFont="1" applyFill="1" applyBorder="1" applyAlignment="1" applyProtection="1">
      <alignment horizontal="justify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justify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Protection="1">
      <protection locked="0"/>
    </xf>
    <xf numFmtId="0" fontId="2" fillId="0" borderId="9" xfId="0" applyFont="1" applyBorder="1" applyAlignment="1" applyProtection="1">
      <alignment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justify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justify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4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3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4" fontId="5" fillId="2" borderId="9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Border="1" applyAlignment="1" applyProtection="1">
      <alignment horizontal="center"/>
    </xf>
    <xf numFmtId="164" fontId="5" fillId="2" borderId="4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justify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5" fillId="2" borderId="0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167" fontId="23" fillId="0" borderId="9" xfId="1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8" fontId="13" fillId="3" borderId="9" xfId="0" applyNumberFormat="1" applyFont="1" applyFill="1" applyBorder="1" applyAlignment="1">
      <alignment horizontal="center" vertical="center" wrapText="1"/>
    </xf>
    <xf numFmtId="169" fontId="13" fillId="3" borderId="9" xfId="0" applyNumberFormat="1" applyFont="1" applyFill="1" applyBorder="1" applyAlignment="1">
      <alignment horizontal="center" vertical="center" wrapText="1"/>
    </xf>
    <xf numFmtId="167" fontId="24" fillId="0" borderId="9" xfId="0" applyNumberFormat="1" applyFont="1" applyBorder="1" applyAlignment="1">
      <alignment horizontal="center" vertical="center" wrapText="1"/>
    </xf>
    <xf numFmtId="165" fontId="25" fillId="0" borderId="9" xfId="0" applyNumberFormat="1" applyFont="1" applyBorder="1" applyAlignment="1">
      <alignment horizontal="right"/>
    </xf>
    <xf numFmtId="167" fontId="23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 indent="2"/>
    </xf>
    <xf numFmtId="168" fontId="2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/>
    <xf numFmtId="168" fontId="13" fillId="0" borderId="9" xfId="0" applyNumberFormat="1" applyFont="1" applyBorder="1" applyAlignment="1">
      <alignment horizontal="center" vertical="center" wrapText="1"/>
    </xf>
    <xf numFmtId="165" fontId="25" fillId="0" borderId="9" xfId="0" applyNumberFormat="1" applyFont="1" applyBorder="1"/>
    <xf numFmtId="0" fontId="25" fillId="0" borderId="9" xfId="0" applyFont="1" applyBorder="1" applyAlignment="1">
      <alignment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0" fontId="28" fillId="0" borderId="0" xfId="2" applyFont="1" applyAlignment="1" applyProtection="1">
      <alignment vertical="center"/>
      <protection locked="0"/>
    </xf>
    <xf numFmtId="0" fontId="28" fillId="0" borderId="7" xfId="2" applyFont="1" applyBorder="1" applyProtection="1">
      <protection locked="0"/>
    </xf>
    <xf numFmtId="0" fontId="28" fillId="0" borderId="7" xfId="2" applyFont="1" applyBorder="1" applyAlignment="1" applyProtection="1">
      <alignment vertical="center"/>
      <protection locked="0"/>
    </xf>
    <xf numFmtId="0" fontId="28" fillId="0" borderId="24" xfId="2" applyFont="1" applyBorder="1" applyAlignment="1" applyProtection="1">
      <alignment horizontal="center" vertical="center"/>
      <protection locked="0"/>
    </xf>
    <xf numFmtId="0" fontId="28" fillId="0" borderId="24" xfId="2" applyFont="1" applyBorder="1" applyAlignment="1" applyProtection="1">
      <alignment horizontal="center"/>
      <protection locked="0"/>
    </xf>
    <xf numFmtId="0" fontId="10" fillId="0" borderId="9" xfId="2" applyFont="1" applyBorder="1" applyAlignment="1" applyProtection="1">
      <alignment horizontal="center" vertical="center"/>
      <protection locked="0"/>
    </xf>
    <xf numFmtId="0" fontId="28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28" fillId="0" borderId="0" xfId="2" applyFont="1" applyAlignment="1" applyProtection="1">
      <alignment horizontal="center" wrapText="1"/>
      <protection locked="0"/>
    </xf>
    <xf numFmtId="0" fontId="28" fillId="0" borderId="0" xfId="2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6" xfId="0" applyNumberFormat="1" applyFont="1" applyFill="1" applyBorder="1" applyAlignment="1" applyProtection="1">
      <alignment horizontal="center" vertical="center" shrinkToFit="1"/>
    </xf>
    <xf numFmtId="4" fontId="5" fillId="2" borderId="9" xfId="0" applyNumberFormat="1" applyFont="1" applyFill="1" applyBorder="1" applyAlignment="1" applyProtection="1">
      <alignment horizontal="center" vertical="center" shrinkToFi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shrinkToFit="1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9" xfId="0" applyNumberFormat="1" applyFont="1" applyBorder="1" applyAlignment="1" applyProtection="1">
      <alignment horizontal="center"/>
      <protection locked="0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center" vertical="center" wrapText="1"/>
    </xf>
    <xf numFmtId="4" fontId="2" fillId="2" borderId="9" xfId="0" applyNumberFormat="1" applyFont="1" applyFill="1" applyBorder="1" applyAlignment="1" applyProtection="1">
      <alignment horizontal="center" vertical="center" wrapText="1"/>
    </xf>
    <xf numFmtId="4" fontId="2" fillId="2" borderId="14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" fontId="0" fillId="0" borderId="9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4" borderId="19" xfId="0" applyNumberForma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/>
    </xf>
    <xf numFmtId="3" fontId="0" fillId="0" borderId="9" xfId="0" applyNumberFormat="1" applyBorder="1" applyAlignment="1" applyProtection="1">
      <alignment horizontal="center"/>
    </xf>
    <xf numFmtId="0" fontId="26" fillId="0" borderId="9" xfId="0" applyFont="1" applyBorder="1" applyAlignment="1">
      <alignment horizontal="left" vertical="center" wrapText="1"/>
    </xf>
    <xf numFmtId="168" fontId="13" fillId="3" borderId="9" xfId="0" applyNumberFormat="1" applyFont="1" applyFill="1" applyBorder="1" applyAlignment="1">
      <alignment vertical="center" wrapText="1"/>
    </xf>
    <xf numFmtId="169" fontId="13" fillId="3" borderId="9" xfId="0" applyNumberFormat="1" applyFont="1" applyFill="1" applyBorder="1" applyAlignment="1">
      <alignment vertical="center" wrapText="1"/>
    </xf>
    <xf numFmtId="165" fontId="2" fillId="0" borderId="9" xfId="0" applyNumberFormat="1" applyFont="1" applyBorder="1" applyAlignment="1">
      <alignment vertical="center"/>
    </xf>
    <xf numFmtId="165" fontId="5" fillId="0" borderId="9" xfId="0" applyNumberFormat="1" applyFont="1" applyBorder="1" applyAlignment="1">
      <alignment vertical="center"/>
    </xf>
    <xf numFmtId="165" fontId="25" fillId="0" borderId="9" xfId="0" applyNumberFormat="1" applyFont="1" applyBorder="1" applyAlignment="1">
      <alignment vertical="center"/>
    </xf>
    <xf numFmtId="165" fontId="25" fillId="0" borderId="9" xfId="0" applyNumberFormat="1" applyFont="1" applyBorder="1" applyAlignment="1">
      <alignment horizontal="center" vertical="center"/>
    </xf>
    <xf numFmtId="169" fontId="13" fillId="3" borderId="9" xfId="0" applyNumberFormat="1" applyFont="1" applyFill="1" applyBorder="1" applyAlignment="1">
      <alignment horizontal="right" vertical="center" wrapText="1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/>
      <protection locked="0"/>
    </xf>
    <xf numFmtId="0" fontId="10" fillId="2" borderId="0" xfId="0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 vertical="center" wrapText="1"/>
    </xf>
    <xf numFmtId="3" fontId="0" fillId="4" borderId="19" xfId="0" applyNumberFormat="1" applyFill="1" applyBorder="1" applyAlignment="1" applyProtection="1">
      <alignment horizontal="center"/>
    </xf>
    <xf numFmtId="4" fontId="5" fillId="0" borderId="9" xfId="0" applyNumberFormat="1" applyFont="1" applyBorder="1" applyAlignment="1" applyProtection="1">
      <alignment horizontal="center" vertical="center" shrinkToFit="1"/>
    </xf>
    <xf numFmtId="0" fontId="28" fillId="2" borderId="0" xfId="0" applyFont="1" applyFill="1" applyBorder="1" applyProtection="1">
      <protection locked="0"/>
    </xf>
    <xf numFmtId="0" fontId="28" fillId="2" borderId="0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8" fillId="0" borderId="0" xfId="2" applyFont="1" applyAlignment="1">
      <alignment horizontal="center"/>
    </xf>
    <xf numFmtId="0" fontId="17" fillId="0" borderId="9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</xf>
    <xf numFmtId="4" fontId="2" fillId="6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9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4" fontId="2" fillId="7" borderId="9" xfId="0" applyNumberFormat="1" applyFont="1" applyFill="1" applyBorder="1" applyAlignment="1" applyProtection="1">
      <alignment horizontal="center" vertical="center"/>
      <protection locked="0"/>
    </xf>
    <xf numFmtId="4" fontId="2" fillId="7" borderId="15" xfId="0" applyNumberFormat="1" applyFont="1" applyFill="1" applyBorder="1" applyAlignment="1" applyProtection="1">
      <alignment horizontal="center" vertical="center"/>
      <protection locked="0"/>
    </xf>
    <xf numFmtId="4" fontId="2" fillId="7" borderId="14" xfId="0" applyNumberFormat="1" applyFont="1" applyFill="1" applyBorder="1" applyAlignment="1" applyProtection="1">
      <alignment horizontal="center" vertical="center"/>
      <protection locked="0"/>
    </xf>
    <xf numFmtId="4" fontId="5" fillId="7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2" fillId="7" borderId="9" xfId="0" applyNumberFormat="1" applyFont="1" applyFill="1" applyBorder="1" applyAlignment="1" applyProtection="1">
      <alignment horizontal="center"/>
      <protection locked="0"/>
    </xf>
    <xf numFmtId="4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Protection="1">
      <protection locked="0"/>
    </xf>
    <xf numFmtId="0" fontId="28" fillId="0" borderId="24" xfId="2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8" fillId="0" borderId="0" xfId="2" applyFont="1" applyAlignment="1">
      <alignment horizontal="center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0" fillId="0" borderId="9" xfId="2" applyFont="1" applyBorder="1" applyAlignment="1">
      <alignment horizontal="center" vertical="center"/>
    </xf>
    <xf numFmtId="0" fontId="10" fillId="0" borderId="24" xfId="2" applyFont="1" applyBorder="1" applyAlignment="1" applyProtection="1">
      <alignment horizontal="center" vertical="center" wrapText="1"/>
      <protection locked="0"/>
    </xf>
    <xf numFmtId="0" fontId="28" fillId="0" borderId="7" xfId="2" applyFont="1" applyBorder="1" applyAlignment="1" applyProtection="1">
      <alignment horizontal="left" vertical="center" wrapText="1"/>
      <protection locked="0"/>
    </xf>
    <xf numFmtId="0" fontId="28" fillId="0" borderId="7" xfId="2" applyFont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28" fillId="0" borderId="24" xfId="2" applyFont="1" applyBorder="1" applyAlignment="1" applyProtection="1">
      <alignment horizontal="center"/>
      <protection locked="0"/>
    </xf>
    <xf numFmtId="0" fontId="10" fillId="0" borderId="9" xfId="2" applyFont="1" applyBorder="1" applyAlignment="1">
      <alignment horizontal="left" vertical="center"/>
    </xf>
    <xf numFmtId="0" fontId="18" fillId="3" borderId="14" xfId="0" applyFont="1" applyFill="1" applyBorder="1" applyAlignment="1" applyProtection="1">
      <alignment horizontal="center" vertical="center" textRotation="255"/>
      <protection locked="0"/>
    </xf>
    <xf numFmtId="0" fontId="18" fillId="3" borderId="19" xfId="0" applyFont="1" applyFill="1" applyBorder="1" applyAlignment="1" applyProtection="1">
      <alignment horizontal="center" vertical="center" textRotation="255"/>
      <protection locked="0"/>
    </xf>
    <xf numFmtId="0" fontId="18" fillId="3" borderId="15" xfId="0" applyFont="1" applyFill="1" applyBorder="1" applyAlignment="1" applyProtection="1">
      <alignment horizontal="center" vertical="center" textRotation="255"/>
      <protection locked="0"/>
    </xf>
    <xf numFmtId="0" fontId="29" fillId="0" borderId="0" xfId="0" applyFont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/>
    </xf>
  </cellXfs>
  <cellStyles count="3">
    <cellStyle name="Денежный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39"/>
  <sheetViews>
    <sheetView view="pageBreakPreview" topLeftCell="A121" zoomScaleNormal="89" zoomScaleSheetLayoutView="100" workbookViewId="0">
      <selection activeCell="D113" sqref="D113"/>
    </sheetView>
  </sheetViews>
  <sheetFormatPr defaultColWidth="9.140625" defaultRowHeight="18" x14ac:dyDescent="0.3"/>
  <cols>
    <col min="1" max="1" width="61.5703125" style="8" customWidth="1"/>
    <col min="2" max="2" width="7.140625" style="8" customWidth="1"/>
    <col min="3" max="3" width="18.28515625" style="6" customWidth="1"/>
    <col min="4" max="4" width="17.7109375" style="6" customWidth="1"/>
    <col min="5" max="5" width="16.7109375" style="6" customWidth="1"/>
    <col min="6" max="6" width="17.28515625" style="6" customWidth="1"/>
    <col min="7" max="7" width="18.7109375" style="6" customWidth="1"/>
    <col min="8" max="8" width="18" style="6" customWidth="1"/>
    <col min="9" max="9" width="18.85546875" style="6" customWidth="1"/>
    <col min="10" max="10" width="18.140625" style="6" customWidth="1"/>
    <col min="11" max="11" width="16" style="7" bestFit="1" customWidth="1"/>
    <col min="12" max="16384" width="9.140625" style="7"/>
  </cols>
  <sheetData>
    <row r="1" spans="1:14" ht="18.75" customHeight="1" x14ac:dyDescent="0.3">
      <c r="A1" s="174" t="s">
        <v>144</v>
      </c>
      <c r="B1" s="113"/>
      <c r="C1" s="113"/>
      <c r="D1" s="113"/>
      <c r="E1" s="113"/>
      <c r="F1" s="113"/>
      <c r="G1" s="207" t="s">
        <v>145</v>
      </c>
      <c r="H1" s="207"/>
      <c r="I1" s="207"/>
      <c r="J1" s="207"/>
    </row>
    <row r="2" spans="1:14" ht="76.5" customHeight="1" x14ac:dyDescent="0.3">
      <c r="A2" s="215" t="s">
        <v>194</v>
      </c>
      <c r="B2" s="215"/>
      <c r="C2" s="106"/>
      <c r="D2" s="106"/>
      <c r="E2" s="106"/>
      <c r="F2" s="106"/>
      <c r="G2" s="215" t="s">
        <v>156</v>
      </c>
      <c r="H2" s="215"/>
      <c r="I2" s="215"/>
      <c r="J2" s="215"/>
    </row>
    <row r="3" spans="1:14" ht="24.75" customHeight="1" x14ac:dyDescent="0.3">
      <c r="A3" s="191" t="s">
        <v>146</v>
      </c>
      <c r="B3" s="107"/>
      <c r="C3" s="107"/>
      <c r="D3" s="107"/>
      <c r="E3" s="107"/>
      <c r="F3" s="107"/>
      <c r="G3" s="214" t="s">
        <v>146</v>
      </c>
      <c r="H3" s="214"/>
      <c r="I3" s="214"/>
      <c r="J3" s="214"/>
    </row>
    <row r="4" spans="1:14" ht="31.15" customHeight="1" x14ac:dyDescent="0.3">
      <c r="A4" s="116" t="s">
        <v>203</v>
      </c>
      <c r="B4" s="106" t="s">
        <v>147</v>
      </c>
      <c r="C4" s="106"/>
      <c r="D4" s="106"/>
      <c r="E4" s="106"/>
      <c r="F4" s="106"/>
      <c r="G4" s="216" t="s">
        <v>201</v>
      </c>
      <c r="H4" s="216"/>
      <c r="I4" s="216"/>
      <c r="J4" s="216"/>
    </row>
    <row r="5" spans="1:14" ht="18" customHeight="1" x14ac:dyDescent="0.3">
      <c r="A5" s="110" t="s">
        <v>204</v>
      </c>
      <c r="B5" s="107"/>
      <c r="C5" s="107"/>
      <c r="D5" s="107"/>
      <c r="E5" s="107"/>
      <c r="F5" s="107"/>
      <c r="G5" s="195" t="s">
        <v>202</v>
      </c>
      <c r="H5" s="195"/>
      <c r="I5" s="195"/>
      <c r="J5" s="195"/>
    </row>
    <row r="6" spans="1:14" ht="18" customHeight="1" x14ac:dyDescent="0.3">
      <c r="A6" s="106"/>
      <c r="B6" s="106"/>
      <c r="C6" s="106"/>
      <c r="D6" s="106"/>
      <c r="E6" s="106"/>
      <c r="F6" s="106"/>
      <c r="G6" s="108"/>
      <c r="H6" s="109"/>
      <c r="I6" s="108"/>
      <c r="J6" s="106"/>
    </row>
    <row r="7" spans="1:14" ht="18" customHeight="1" x14ac:dyDescent="0.3">
      <c r="A7" s="111" t="s">
        <v>148</v>
      </c>
      <c r="B7" s="106"/>
      <c r="C7" s="106"/>
      <c r="D7" s="106"/>
      <c r="E7" s="106"/>
      <c r="F7" s="106"/>
      <c r="G7" s="218" t="s">
        <v>148</v>
      </c>
      <c r="H7" s="218"/>
      <c r="I7" s="218"/>
      <c r="J7" s="106"/>
    </row>
    <row r="8" spans="1:14" ht="18" customHeight="1" x14ac:dyDescent="0.3">
      <c r="A8" s="117"/>
      <c r="B8" s="106"/>
      <c r="C8" s="106"/>
      <c r="D8" s="106"/>
      <c r="E8" s="106"/>
      <c r="F8" s="106"/>
      <c r="G8" s="117"/>
      <c r="H8" s="111"/>
      <c r="I8" s="111"/>
      <c r="J8" s="106"/>
    </row>
    <row r="9" spans="1:14" ht="18" customHeight="1" x14ac:dyDescent="0.3">
      <c r="A9" s="114"/>
      <c r="B9" s="115"/>
      <c r="C9" s="115"/>
      <c r="D9" s="115"/>
      <c r="E9" s="115"/>
      <c r="F9" s="114"/>
      <c r="G9" s="114"/>
      <c r="H9" s="219" t="s">
        <v>149</v>
      </c>
      <c r="I9" s="219"/>
      <c r="J9" s="112"/>
    </row>
    <row r="10" spans="1:14" ht="18" customHeight="1" x14ac:dyDescent="0.3">
      <c r="A10" s="114"/>
      <c r="B10" s="115"/>
      <c r="C10" s="115"/>
      <c r="D10" s="115"/>
      <c r="E10" s="115"/>
      <c r="F10" s="114"/>
      <c r="G10" s="114"/>
      <c r="H10" s="219" t="s">
        <v>150</v>
      </c>
      <c r="I10" s="219"/>
      <c r="J10" s="112"/>
    </row>
    <row r="11" spans="1:14" ht="18" customHeight="1" x14ac:dyDescent="0.3">
      <c r="A11" s="114"/>
      <c r="B11" s="115"/>
      <c r="C11" s="115"/>
      <c r="D11" s="115"/>
      <c r="E11" s="115"/>
      <c r="F11" s="114"/>
      <c r="G11" s="114"/>
      <c r="H11" s="219" t="s">
        <v>151</v>
      </c>
      <c r="I11" s="219"/>
      <c r="J11" s="112" t="s">
        <v>195</v>
      </c>
    </row>
    <row r="12" spans="1:14" ht="18" customHeight="1" x14ac:dyDescent="0.3">
      <c r="A12" s="114"/>
      <c r="B12" s="115"/>
      <c r="C12" s="115"/>
      <c r="D12" s="115"/>
      <c r="E12" s="115"/>
      <c r="F12" s="114"/>
      <c r="G12" s="114"/>
      <c r="H12" s="219" t="s">
        <v>152</v>
      </c>
      <c r="I12" s="219"/>
      <c r="J12" s="112"/>
    </row>
    <row r="13" spans="1:14" ht="18" customHeight="1" x14ac:dyDescent="0.3">
      <c r="A13" s="114"/>
      <c r="B13" s="115"/>
      <c r="C13" s="115"/>
      <c r="D13" s="115"/>
      <c r="E13" s="115"/>
      <c r="F13" s="114"/>
      <c r="G13" s="114"/>
      <c r="H13" s="213" t="s">
        <v>153</v>
      </c>
      <c r="I13" s="213"/>
      <c r="J13" s="213"/>
    </row>
    <row r="14" spans="1:14" ht="13.9" customHeight="1" x14ac:dyDescent="0.3">
      <c r="A14" s="4"/>
      <c r="B14" s="4"/>
      <c r="C14" s="5"/>
      <c r="E14" s="212"/>
      <c r="F14" s="212"/>
      <c r="G14" s="212"/>
      <c r="H14" s="212"/>
      <c r="I14" s="212"/>
      <c r="J14" s="212"/>
      <c r="N14" s="9"/>
    </row>
    <row r="15" spans="1:14" ht="33" customHeight="1" x14ac:dyDescent="0.3">
      <c r="A15" s="217" t="s">
        <v>50</v>
      </c>
      <c r="B15" s="217"/>
      <c r="C15" s="217"/>
      <c r="D15" s="217"/>
      <c r="E15" s="217"/>
      <c r="F15" s="217"/>
      <c r="G15" s="217"/>
      <c r="H15" s="217"/>
      <c r="I15" s="217"/>
      <c r="J15" s="217"/>
    </row>
    <row r="16" spans="1:14" ht="59.25" customHeight="1" x14ac:dyDescent="0.3">
      <c r="A16" s="208" t="s">
        <v>196</v>
      </c>
      <c r="B16" s="208"/>
      <c r="C16" s="208"/>
      <c r="D16" s="208"/>
      <c r="E16" s="208"/>
      <c r="F16" s="208"/>
      <c r="G16" s="208"/>
      <c r="H16" s="208"/>
      <c r="I16" s="208"/>
      <c r="J16" s="208"/>
    </row>
    <row r="17" spans="1:12" ht="13.15" customHeight="1" x14ac:dyDescent="0.3">
      <c r="A17" s="209" t="s">
        <v>49</v>
      </c>
      <c r="B17" s="209"/>
      <c r="C17" s="209"/>
      <c r="D17" s="209"/>
      <c r="E17" s="209"/>
      <c r="F17" s="209"/>
      <c r="G17" s="209"/>
      <c r="H17" s="209"/>
      <c r="I17" s="209"/>
      <c r="J17" s="209"/>
    </row>
    <row r="18" spans="1:12" ht="17.45" customHeight="1" x14ac:dyDescent="0.3">
      <c r="A18" s="210" t="s">
        <v>200</v>
      </c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2" ht="11.45" customHeight="1" x14ac:dyDescent="0.3">
      <c r="A19" s="10"/>
      <c r="B19" s="11"/>
      <c r="C19" s="11"/>
      <c r="D19" s="11"/>
      <c r="E19" s="11"/>
      <c r="F19" s="11"/>
      <c r="I19" s="12" t="s">
        <v>154</v>
      </c>
    </row>
    <row r="20" spans="1:12" ht="30" customHeight="1" x14ac:dyDescent="0.3">
      <c r="A20" s="199" t="s">
        <v>7</v>
      </c>
      <c r="B20" s="199" t="s">
        <v>0</v>
      </c>
      <c r="C20" s="199" t="s">
        <v>193</v>
      </c>
      <c r="D20" s="199" t="s">
        <v>192</v>
      </c>
      <c r="E20" s="199" t="s">
        <v>48</v>
      </c>
      <c r="F20" s="197" t="s">
        <v>26</v>
      </c>
      <c r="G20" s="198" t="s">
        <v>25</v>
      </c>
      <c r="H20" s="198"/>
      <c r="I20" s="198"/>
      <c r="J20" s="198"/>
    </row>
    <row r="21" spans="1:12" ht="21" customHeight="1" x14ac:dyDescent="0.3">
      <c r="A21" s="199"/>
      <c r="B21" s="199"/>
      <c r="C21" s="199"/>
      <c r="D21" s="199"/>
      <c r="E21" s="199"/>
      <c r="F21" s="197"/>
      <c r="G21" s="13" t="s">
        <v>11</v>
      </c>
      <c r="H21" s="14" t="s">
        <v>12</v>
      </c>
      <c r="I21" s="14" t="s">
        <v>13</v>
      </c>
      <c r="J21" s="14" t="s">
        <v>14</v>
      </c>
    </row>
    <row r="22" spans="1:12" ht="15" customHeight="1" x14ac:dyDescent="0.3">
      <c r="A22" s="15" t="s">
        <v>8</v>
      </c>
      <c r="B22" s="15" t="s">
        <v>9</v>
      </c>
      <c r="C22" s="15">
        <v>3</v>
      </c>
      <c r="D22" s="15">
        <v>4</v>
      </c>
      <c r="E22" s="15">
        <v>5</v>
      </c>
      <c r="F22" s="16">
        <v>6</v>
      </c>
      <c r="G22" s="17">
        <v>7</v>
      </c>
      <c r="H22" s="18">
        <v>8</v>
      </c>
      <c r="I22" s="18">
        <v>9</v>
      </c>
      <c r="J22" s="18">
        <v>10</v>
      </c>
    </row>
    <row r="23" spans="1:12" x14ac:dyDescent="0.3">
      <c r="A23" s="200" t="s">
        <v>69</v>
      </c>
      <c r="B23" s="201"/>
      <c r="C23" s="201"/>
      <c r="D23" s="201"/>
      <c r="E23" s="201"/>
      <c r="F23" s="201"/>
      <c r="G23" s="201"/>
      <c r="H23" s="201"/>
      <c r="I23" s="201"/>
      <c r="J23" s="202"/>
    </row>
    <row r="24" spans="1:12" ht="41.25" customHeight="1" x14ac:dyDescent="0.3">
      <c r="A24" s="19" t="s">
        <v>15</v>
      </c>
      <c r="B24" s="20" t="s">
        <v>39</v>
      </c>
      <c r="C24" s="120">
        <v>31982251</v>
      </c>
      <c r="D24" s="120">
        <v>33862876</v>
      </c>
      <c r="E24" s="120">
        <v>33862876</v>
      </c>
      <c r="F24" s="121">
        <f>G24+H24+I24+J24</f>
        <v>33862876</v>
      </c>
      <c r="G24" s="122">
        <v>8333618</v>
      </c>
      <c r="H24" s="170">
        <v>8509752</v>
      </c>
      <c r="I24" s="170">
        <v>8509753</v>
      </c>
      <c r="J24" s="170">
        <v>8509753</v>
      </c>
    </row>
    <row r="25" spans="1:12" ht="37.5" customHeight="1" x14ac:dyDescent="0.3">
      <c r="A25" s="19" t="s">
        <v>72</v>
      </c>
      <c r="B25" s="20" t="s">
        <v>40</v>
      </c>
      <c r="C25" s="123">
        <f>C26+C27</f>
        <v>9598063</v>
      </c>
      <c r="D25" s="123">
        <f t="shared" ref="D25:J25" si="0">D26+D27</f>
        <v>10804385</v>
      </c>
      <c r="E25" s="123">
        <f t="shared" si="0"/>
        <v>10804385</v>
      </c>
      <c r="F25" s="124">
        <f>F26+F27</f>
        <v>10804385</v>
      </c>
      <c r="G25" s="124">
        <f t="shared" si="0"/>
        <v>2467674</v>
      </c>
      <c r="H25" s="124">
        <f t="shared" si="0"/>
        <v>2419443</v>
      </c>
      <c r="I25" s="124">
        <f t="shared" si="0"/>
        <v>2373588</v>
      </c>
      <c r="J25" s="124">
        <f t="shared" si="0"/>
        <v>3543680</v>
      </c>
    </row>
    <row r="26" spans="1:12" x14ac:dyDescent="0.3">
      <c r="A26" s="21" t="s">
        <v>90</v>
      </c>
      <c r="B26" s="20" t="s">
        <v>41</v>
      </c>
      <c r="C26" s="125">
        <v>9578664</v>
      </c>
      <c r="D26" s="125">
        <v>10804385</v>
      </c>
      <c r="E26" s="125">
        <v>10804385</v>
      </c>
      <c r="F26" s="125">
        <f>G26+H26+I26+J26</f>
        <v>10804385</v>
      </c>
      <c r="G26" s="126">
        <v>2467674</v>
      </c>
      <c r="H26" s="127">
        <v>2419443</v>
      </c>
      <c r="I26" s="127">
        <v>2373588</v>
      </c>
      <c r="J26" s="127">
        <v>3543680</v>
      </c>
    </row>
    <row r="27" spans="1:12" x14ac:dyDescent="0.3">
      <c r="A27" s="21" t="s">
        <v>89</v>
      </c>
      <c r="B27" s="20" t="s">
        <v>42</v>
      </c>
      <c r="C27" s="125">
        <v>19399</v>
      </c>
      <c r="D27" s="125">
        <v>0</v>
      </c>
      <c r="E27" s="125">
        <v>0</v>
      </c>
      <c r="F27" s="125">
        <f>G27+H27+I27+J27</f>
        <v>0</v>
      </c>
      <c r="G27" s="126">
        <v>0</v>
      </c>
      <c r="H27" s="127">
        <v>0</v>
      </c>
      <c r="I27" s="127">
        <v>0</v>
      </c>
      <c r="J27" s="127">
        <v>0</v>
      </c>
    </row>
    <row r="28" spans="1:12" ht="40.5" customHeight="1" x14ac:dyDescent="0.3">
      <c r="A28" s="19" t="s">
        <v>206</v>
      </c>
      <c r="B28" s="20" t="s">
        <v>43</v>
      </c>
      <c r="C28" s="123">
        <f>C29+C30</f>
        <v>75662</v>
      </c>
      <c r="D28" s="123">
        <f t="shared" ref="D28:J28" si="1">D29+D30</f>
        <v>0</v>
      </c>
      <c r="E28" s="123">
        <f t="shared" si="1"/>
        <v>0</v>
      </c>
      <c r="F28" s="123">
        <f t="shared" si="1"/>
        <v>0</v>
      </c>
      <c r="G28" s="123">
        <f t="shared" si="1"/>
        <v>0</v>
      </c>
      <c r="H28" s="123">
        <f t="shared" si="1"/>
        <v>0</v>
      </c>
      <c r="I28" s="123">
        <f t="shared" si="1"/>
        <v>0</v>
      </c>
      <c r="J28" s="123">
        <f t="shared" si="1"/>
        <v>0</v>
      </c>
      <c r="L28" s="24" t="s">
        <v>95</v>
      </c>
    </row>
    <row r="29" spans="1:12" x14ac:dyDescent="0.3">
      <c r="A29" s="21" t="s">
        <v>90</v>
      </c>
      <c r="B29" s="20" t="s">
        <v>44</v>
      </c>
      <c r="C29" s="125">
        <v>69183</v>
      </c>
      <c r="D29" s="125">
        <v>0</v>
      </c>
      <c r="E29" s="125">
        <v>0</v>
      </c>
      <c r="F29" s="125">
        <f>G29+H29+I29+J29</f>
        <v>0</v>
      </c>
      <c r="G29" s="126">
        <v>0</v>
      </c>
      <c r="H29" s="127">
        <v>0</v>
      </c>
      <c r="I29" s="127">
        <v>0</v>
      </c>
      <c r="J29" s="127">
        <v>0</v>
      </c>
    </row>
    <row r="30" spans="1:12" x14ac:dyDescent="0.3">
      <c r="A30" s="21" t="s">
        <v>89</v>
      </c>
      <c r="B30" s="20" t="s">
        <v>45</v>
      </c>
      <c r="C30" s="125">
        <v>6479</v>
      </c>
      <c r="D30" s="125">
        <v>0</v>
      </c>
      <c r="E30" s="125">
        <v>0</v>
      </c>
      <c r="F30" s="125">
        <f>G30+H30+I30+J30</f>
        <v>0</v>
      </c>
      <c r="G30" s="126">
        <v>0</v>
      </c>
      <c r="H30" s="127">
        <v>0</v>
      </c>
      <c r="I30" s="127">
        <v>0</v>
      </c>
      <c r="J30" s="127">
        <v>0</v>
      </c>
    </row>
    <row r="31" spans="1:12" ht="19.899999999999999" customHeight="1" x14ac:dyDescent="0.3">
      <c r="A31" s="25" t="s">
        <v>16</v>
      </c>
      <c r="B31" s="26" t="s">
        <v>46</v>
      </c>
      <c r="C31" s="128">
        <f>C32+C33+C34+C35+C36+C37+C38</f>
        <v>2618231</v>
      </c>
      <c r="D31" s="128">
        <f t="shared" ref="D31:J31" si="2">D32+D33+D34+D35+D36+D37+D38</f>
        <v>9925991</v>
      </c>
      <c r="E31" s="128">
        <f t="shared" si="2"/>
        <v>9925991</v>
      </c>
      <c r="F31" s="128">
        <f t="shared" si="2"/>
        <v>9925991</v>
      </c>
      <c r="G31" s="128">
        <f t="shared" si="2"/>
        <v>565087</v>
      </c>
      <c r="H31" s="128">
        <f t="shared" si="2"/>
        <v>8544260</v>
      </c>
      <c r="I31" s="128">
        <f t="shared" si="2"/>
        <v>374444</v>
      </c>
      <c r="J31" s="128">
        <f t="shared" si="2"/>
        <v>442200</v>
      </c>
    </row>
    <row r="32" spans="1:12" ht="37.5" customHeight="1" x14ac:dyDescent="0.3">
      <c r="A32" s="27" t="s">
        <v>198</v>
      </c>
      <c r="B32" s="17">
        <v>1410</v>
      </c>
      <c r="C32" s="129">
        <v>185954</v>
      </c>
      <c r="D32" s="129">
        <v>96332</v>
      </c>
      <c r="E32" s="129">
        <v>96332</v>
      </c>
      <c r="F32" s="129">
        <f>H32+I32+J32+G32</f>
        <v>96332</v>
      </c>
      <c r="G32" s="129">
        <v>44613</v>
      </c>
      <c r="H32" s="176">
        <v>16805</v>
      </c>
      <c r="I32" s="176">
        <v>9914</v>
      </c>
      <c r="J32" s="176">
        <v>25000</v>
      </c>
      <c r="L32" s="24" t="s">
        <v>93</v>
      </c>
    </row>
    <row r="33" spans="1:12" ht="32.25" x14ac:dyDescent="0.3">
      <c r="A33" s="29" t="s">
        <v>158</v>
      </c>
      <c r="B33" s="30">
        <v>1420</v>
      </c>
      <c r="C33" s="130">
        <v>124989</v>
      </c>
      <c r="D33" s="130">
        <v>193770</v>
      </c>
      <c r="E33" s="130">
        <v>193770</v>
      </c>
      <c r="F33" s="129">
        <f t="shared" ref="F33:F38" si="3">H33+I33+J33+G33</f>
        <v>193770</v>
      </c>
      <c r="G33" s="183">
        <v>66032</v>
      </c>
      <c r="H33" s="178">
        <v>47738</v>
      </c>
      <c r="I33" s="178">
        <v>40000</v>
      </c>
      <c r="J33" s="178">
        <v>40000</v>
      </c>
      <c r="L33" s="24" t="s">
        <v>94</v>
      </c>
    </row>
    <row r="34" spans="1:12" x14ac:dyDescent="0.3">
      <c r="A34" s="31" t="s">
        <v>27</v>
      </c>
      <c r="B34" s="32">
        <v>1430</v>
      </c>
      <c r="C34" s="132">
        <v>30388</v>
      </c>
      <c r="D34" s="132">
        <v>104558</v>
      </c>
      <c r="E34" s="132">
        <v>104558</v>
      </c>
      <c r="F34" s="129">
        <f t="shared" si="3"/>
        <v>104558</v>
      </c>
      <c r="G34" s="184">
        <v>27921</v>
      </c>
      <c r="H34" s="134">
        <v>24637</v>
      </c>
      <c r="I34" s="134">
        <v>26000</v>
      </c>
      <c r="J34" s="134">
        <v>26000</v>
      </c>
    </row>
    <row r="35" spans="1:12" ht="48" x14ac:dyDescent="0.3">
      <c r="A35" s="34" t="s">
        <v>208</v>
      </c>
      <c r="B35" s="17">
        <v>1440</v>
      </c>
      <c r="C35" s="129">
        <v>0</v>
      </c>
      <c r="D35" s="129">
        <v>7620790</v>
      </c>
      <c r="E35" s="129">
        <v>7620790</v>
      </c>
      <c r="F35" s="129">
        <f t="shared" si="3"/>
        <v>7620790</v>
      </c>
      <c r="G35" s="185">
        <v>0</v>
      </c>
      <c r="H35" s="176">
        <v>7620790</v>
      </c>
      <c r="I35" s="176">
        <v>0</v>
      </c>
      <c r="J35" s="176">
        <v>0</v>
      </c>
      <c r="L35" s="24" t="s">
        <v>92</v>
      </c>
    </row>
    <row r="36" spans="1:12" x14ac:dyDescent="0.3">
      <c r="A36" s="33" t="s">
        <v>28</v>
      </c>
      <c r="B36" s="17">
        <v>1450</v>
      </c>
      <c r="C36" s="129">
        <v>153645</v>
      </c>
      <c r="D36" s="129">
        <v>395310</v>
      </c>
      <c r="E36" s="129">
        <v>395310</v>
      </c>
      <c r="F36" s="129">
        <f t="shared" si="3"/>
        <v>395310</v>
      </c>
      <c r="G36" s="185">
        <v>15680</v>
      </c>
      <c r="H36" s="127">
        <v>343230</v>
      </c>
      <c r="I36" s="127">
        <v>18200</v>
      </c>
      <c r="J36" s="127">
        <v>18200</v>
      </c>
    </row>
    <row r="37" spans="1:12" ht="32.25" x14ac:dyDescent="0.3">
      <c r="A37" s="34" t="s">
        <v>157</v>
      </c>
      <c r="B37" s="17">
        <v>1470</v>
      </c>
      <c r="C37" s="129">
        <v>998857</v>
      </c>
      <c r="D37" s="129">
        <v>858425</v>
      </c>
      <c r="E37" s="129">
        <v>858425</v>
      </c>
      <c r="F37" s="129">
        <f t="shared" si="3"/>
        <v>858425</v>
      </c>
      <c r="G37" s="186">
        <v>264961</v>
      </c>
      <c r="H37" s="176">
        <v>243464</v>
      </c>
      <c r="I37" s="176">
        <v>150000</v>
      </c>
      <c r="J37" s="176">
        <v>200000</v>
      </c>
    </row>
    <row r="38" spans="1:12" x14ac:dyDescent="0.3">
      <c r="A38" s="141" t="s">
        <v>159</v>
      </c>
      <c r="B38" s="17">
        <v>1480</v>
      </c>
      <c r="C38" s="129">
        <v>1124398</v>
      </c>
      <c r="D38" s="129">
        <v>656806</v>
      </c>
      <c r="E38" s="129">
        <v>656806</v>
      </c>
      <c r="F38" s="129">
        <f t="shared" si="3"/>
        <v>656806</v>
      </c>
      <c r="G38" s="135">
        <v>145880</v>
      </c>
      <c r="H38" s="127">
        <v>247596</v>
      </c>
      <c r="I38" s="127">
        <v>130330</v>
      </c>
      <c r="J38" s="127">
        <v>133000</v>
      </c>
    </row>
    <row r="39" spans="1:12" ht="18.600000000000001" customHeight="1" x14ac:dyDescent="0.3">
      <c r="A39" s="36" t="s">
        <v>70</v>
      </c>
      <c r="B39" s="37">
        <v>1500</v>
      </c>
      <c r="C39" s="136">
        <f t="shared" ref="C39:J39" si="4">C24+C25+C28+C31</f>
        <v>44274207</v>
      </c>
      <c r="D39" s="136">
        <f t="shared" si="4"/>
        <v>54593252</v>
      </c>
      <c r="E39" s="136">
        <f t="shared" si="4"/>
        <v>54593252</v>
      </c>
      <c r="F39" s="136">
        <f t="shared" si="4"/>
        <v>54593252</v>
      </c>
      <c r="G39" s="136">
        <f t="shared" si="4"/>
        <v>11366379</v>
      </c>
      <c r="H39" s="136">
        <f t="shared" si="4"/>
        <v>19473455</v>
      </c>
      <c r="I39" s="136">
        <f t="shared" si="4"/>
        <v>11257785</v>
      </c>
      <c r="J39" s="136">
        <f t="shared" si="4"/>
        <v>12495633</v>
      </c>
    </row>
    <row r="40" spans="1:12" x14ac:dyDescent="0.3">
      <c r="A40" s="203" t="s">
        <v>17</v>
      </c>
      <c r="B40" s="204"/>
      <c r="C40" s="204"/>
      <c r="D40" s="204"/>
      <c r="E40" s="204"/>
      <c r="F40" s="204"/>
      <c r="G40" s="204"/>
      <c r="H40" s="204"/>
      <c r="I40" s="204"/>
      <c r="J40" s="205"/>
    </row>
    <row r="41" spans="1:12" ht="55.5" customHeight="1" x14ac:dyDescent="0.3">
      <c r="A41" s="38" t="s">
        <v>18</v>
      </c>
      <c r="B41" s="39">
        <v>2100</v>
      </c>
      <c r="C41" s="137">
        <f t="shared" ref="C41:J41" si="5">C42+C55</f>
        <v>30231792</v>
      </c>
      <c r="D41" s="137">
        <f>D42+D55</f>
        <v>34215900</v>
      </c>
      <c r="E41" s="137">
        <f t="shared" si="5"/>
        <v>34215900</v>
      </c>
      <c r="F41" s="137">
        <f t="shared" si="5"/>
        <v>34215900</v>
      </c>
      <c r="G41" s="137">
        <f t="shared" si="5"/>
        <v>8363521</v>
      </c>
      <c r="H41" s="137">
        <f t="shared" si="5"/>
        <v>8753103</v>
      </c>
      <c r="I41" s="137">
        <f t="shared" si="5"/>
        <v>8402635</v>
      </c>
      <c r="J41" s="137">
        <f t="shared" si="5"/>
        <v>8696641</v>
      </c>
    </row>
    <row r="42" spans="1:12" ht="18" customHeight="1" x14ac:dyDescent="0.3">
      <c r="A42" s="38" t="s">
        <v>19</v>
      </c>
      <c r="B42" s="39">
        <v>2110</v>
      </c>
      <c r="C42" s="137">
        <f>C43+C44+C45+C46+C47+C48+C49+C50+C51+C52+C53+C54</f>
        <v>29843885</v>
      </c>
      <c r="D42" s="137">
        <f t="shared" ref="D42:J42" si="6">D43+D44+D45+D46+D47+D48+D49+D50+D51+D52+D53+D54</f>
        <v>33827993</v>
      </c>
      <c r="E42" s="137">
        <f t="shared" si="6"/>
        <v>33827993</v>
      </c>
      <c r="F42" s="137">
        <f t="shared" si="6"/>
        <v>33827993</v>
      </c>
      <c r="G42" s="137">
        <f t="shared" si="6"/>
        <v>8363521</v>
      </c>
      <c r="H42" s="137">
        <f t="shared" si="6"/>
        <v>8753103</v>
      </c>
      <c r="I42" s="137">
        <f t="shared" si="6"/>
        <v>8402635</v>
      </c>
      <c r="J42" s="137">
        <f t="shared" si="6"/>
        <v>8308734</v>
      </c>
    </row>
    <row r="43" spans="1:12" ht="18" customHeight="1" x14ac:dyDescent="0.3">
      <c r="A43" s="21" t="s">
        <v>53</v>
      </c>
      <c r="B43" s="40">
        <v>2111</v>
      </c>
      <c r="C43" s="130">
        <v>23318039</v>
      </c>
      <c r="D43" s="130">
        <v>26722814</v>
      </c>
      <c r="E43" s="130">
        <v>26722814</v>
      </c>
      <c r="F43" s="130">
        <f>G43+H43+I43+J43</f>
        <v>26722814</v>
      </c>
      <c r="G43" s="131">
        <v>6684504</v>
      </c>
      <c r="H43" s="127">
        <v>6698855</v>
      </c>
      <c r="I43" s="127">
        <v>6690681</v>
      </c>
      <c r="J43" s="127">
        <v>6648774</v>
      </c>
    </row>
    <row r="44" spans="1:12" ht="19.899999999999999" customHeight="1" x14ac:dyDescent="0.3">
      <c r="A44" s="21" t="s">
        <v>54</v>
      </c>
      <c r="B44" s="15">
        <v>2112</v>
      </c>
      <c r="C44" s="125">
        <v>4940690</v>
      </c>
      <c r="D44" s="125">
        <v>5745393</v>
      </c>
      <c r="E44" s="125">
        <v>5745393</v>
      </c>
      <c r="F44" s="130">
        <f t="shared" ref="F44:F54" si="7">G44+H44+I44+J44</f>
        <v>5745393</v>
      </c>
      <c r="G44" s="126">
        <v>1426932</v>
      </c>
      <c r="H44" s="127">
        <v>1450479</v>
      </c>
      <c r="I44" s="127">
        <v>1438496</v>
      </c>
      <c r="J44" s="127">
        <v>1429486</v>
      </c>
    </row>
    <row r="45" spans="1:12" ht="18" customHeight="1" x14ac:dyDescent="0.3">
      <c r="A45" s="21" t="s">
        <v>55</v>
      </c>
      <c r="B45" s="15">
        <v>2113</v>
      </c>
      <c r="C45" s="125">
        <v>155261</v>
      </c>
      <c r="D45" s="125">
        <v>262628</v>
      </c>
      <c r="E45" s="125">
        <v>262628</v>
      </c>
      <c r="F45" s="130">
        <f t="shared" si="7"/>
        <v>262628</v>
      </c>
      <c r="G45" s="126">
        <v>42555</v>
      </c>
      <c r="H45" s="192">
        <v>154073</v>
      </c>
      <c r="I45" s="192">
        <v>33000</v>
      </c>
      <c r="J45" s="192">
        <v>33000</v>
      </c>
    </row>
    <row r="46" spans="1:12" ht="18" customHeight="1" x14ac:dyDescent="0.3">
      <c r="A46" s="21" t="s">
        <v>56</v>
      </c>
      <c r="B46" s="15">
        <v>2114</v>
      </c>
      <c r="C46" s="125">
        <v>465201</v>
      </c>
      <c r="D46" s="125">
        <v>497162</v>
      </c>
      <c r="E46" s="125">
        <v>497162</v>
      </c>
      <c r="F46" s="130">
        <f t="shared" si="7"/>
        <v>497162</v>
      </c>
      <c r="G46" s="126">
        <v>128629</v>
      </c>
      <c r="H46" s="192">
        <v>123401</v>
      </c>
      <c r="I46" s="192">
        <v>123558</v>
      </c>
      <c r="J46" s="192">
        <v>121574</v>
      </c>
    </row>
    <row r="47" spans="1:12" ht="18" customHeight="1" x14ac:dyDescent="0.3">
      <c r="A47" s="21" t="s">
        <v>57</v>
      </c>
      <c r="B47" s="15">
        <v>2114</v>
      </c>
      <c r="C47" s="125">
        <v>0</v>
      </c>
      <c r="D47" s="125">
        <v>0</v>
      </c>
      <c r="E47" s="125">
        <v>0</v>
      </c>
      <c r="F47" s="130">
        <f t="shared" si="7"/>
        <v>0</v>
      </c>
      <c r="G47" s="126">
        <v>0</v>
      </c>
      <c r="H47" s="127">
        <v>0</v>
      </c>
      <c r="I47" s="127">
        <v>0</v>
      </c>
      <c r="J47" s="127">
        <v>0</v>
      </c>
    </row>
    <row r="48" spans="1:12" ht="18" customHeight="1" x14ac:dyDescent="0.3">
      <c r="A48" s="21" t="s">
        <v>58</v>
      </c>
      <c r="B48" s="15">
        <v>2115</v>
      </c>
      <c r="C48" s="125">
        <v>950877</v>
      </c>
      <c r="D48" s="125">
        <v>593133</v>
      </c>
      <c r="E48" s="125">
        <v>593133</v>
      </c>
      <c r="F48" s="130">
        <f t="shared" si="7"/>
        <v>593133</v>
      </c>
      <c r="G48" s="126">
        <v>78491</v>
      </c>
      <c r="H48" s="127">
        <v>323642</v>
      </c>
      <c r="I48" s="127">
        <v>116000</v>
      </c>
      <c r="J48" s="127">
        <v>75000</v>
      </c>
    </row>
    <row r="49" spans="1:11" ht="18" customHeight="1" x14ac:dyDescent="0.3">
      <c r="A49" s="21" t="s">
        <v>60</v>
      </c>
      <c r="B49" s="15">
        <v>2116</v>
      </c>
      <c r="C49" s="125">
        <v>1875</v>
      </c>
      <c r="D49" s="125">
        <v>0</v>
      </c>
      <c r="E49" s="125">
        <v>0</v>
      </c>
      <c r="F49" s="130">
        <f t="shared" si="7"/>
        <v>0</v>
      </c>
      <c r="G49" s="126">
        <v>0</v>
      </c>
      <c r="H49" s="127">
        <v>0</v>
      </c>
      <c r="I49" s="127">
        <v>0</v>
      </c>
      <c r="J49" s="127">
        <v>0</v>
      </c>
    </row>
    <row r="50" spans="1:11" ht="18" customHeight="1" x14ac:dyDescent="0.3">
      <c r="A50" s="21" t="s">
        <v>59</v>
      </c>
      <c r="B50" s="15">
        <v>2117</v>
      </c>
      <c r="C50" s="125">
        <v>0</v>
      </c>
      <c r="D50" s="125">
        <v>0</v>
      </c>
      <c r="E50" s="125">
        <v>0</v>
      </c>
      <c r="F50" s="130">
        <f t="shared" si="7"/>
        <v>0</v>
      </c>
      <c r="G50" s="126">
        <v>0</v>
      </c>
      <c r="H50" s="127">
        <v>0</v>
      </c>
      <c r="I50" s="127">
        <v>0</v>
      </c>
      <c r="J50" s="127">
        <v>0</v>
      </c>
    </row>
    <row r="51" spans="1:11" ht="40.5" customHeight="1" x14ac:dyDescent="0.3">
      <c r="A51" s="41" t="s">
        <v>61</v>
      </c>
      <c r="B51" s="15">
        <v>2118</v>
      </c>
      <c r="C51" s="125">
        <v>3600</v>
      </c>
      <c r="D51" s="125">
        <v>3900</v>
      </c>
      <c r="E51" s="125">
        <v>3900</v>
      </c>
      <c r="F51" s="130">
        <f t="shared" si="7"/>
        <v>3900</v>
      </c>
      <c r="G51" s="126">
        <v>2400</v>
      </c>
      <c r="H51" s="176">
        <v>1500</v>
      </c>
      <c r="I51" s="176">
        <v>0</v>
      </c>
      <c r="J51" s="176">
        <v>0</v>
      </c>
    </row>
    <row r="52" spans="1:11" x14ac:dyDescent="0.3">
      <c r="A52" s="21" t="s">
        <v>62</v>
      </c>
      <c r="B52" s="15">
        <f>B51+1</f>
        <v>2119</v>
      </c>
      <c r="C52" s="125">
        <v>0</v>
      </c>
      <c r="D52" s="125">
        <v>0</v>
      </c>
      <c r="E52" s="125">
        <v>0</v>
      </c>
      <c r="F52" s="130">
        <f t="shared" si="7"/>
        <v>0</v>
      </c>
      <c r="G52" s="126">
        <v>0</v>
      </c>
      <c r="H52" s="127">
        <v>0</v>
      </c>
      <c r="I52" s="127">
        <v>0</v>
      </c>
      <c r="J52" s="127">
        <v>0</v>
      </c>
    </row>
    <row r="53" spans="1:11" x14ac:dyDescent="0.3">
      <c r="A53" s="21" t="s">
        <v>63</v>
      </c>
      <c r="B53" s="15">
        <f t="shared" ref="B53:B54" si="8">B52+1</f>
        <v>2120</v>
      </c>
      <c r="C53" s="125">
        <v>0</v>
      </c>
      <c r="D53" s="125">
        <v>10</v>
      </c>
      <c r="E53" s="125">
        <v>10</v>
      </c>
      <c r="F53" s="130">
        <f t="shared" si="7"/>
        <v>10</v>
      </c>
      <c r="G53" s="126">
        <v>10</v>
      </c>
      <c r="H53" s="127">
        <v>0</v>
      </c>
      <c r="I53" s="127">
        <v>0</v>
      </c>
      <c r="J53" s="127">
        <v>0</v>
      </c>
    </row>
    <row r="54" spans="1:11" x14ac:dyDescent="0.3">
      <c r="A54" s="21" t="s">
        <v>64</v>
      </c>
      <c r="B54" s="15">
        <f t="shared" si="8"/>
        <v>2121</v>
      </c>
      <c r="C54" s="125">
        <v>8342</v>
      </c>
      <c r="D54" s="125">
        <v>2953</v>
      </c>
      <c r="E54" s="125">
        <v>2953</v>
      </c>
      <c r="F54" s="130">
        <f t="shared" si="7"/>
        <v>2953</v>
      </c>
      <c r="G54" s="126">
        <v>0</v>
      </c>
      <c r="H54" s="127">
        <v>1153</v>
      </c>
      <c r="I54" s="127">
        <v>900</v>
      </c>
      <c r="J54" s="127">
        <v>900</v>
      </c>
    </row>
    <row r="55" spans="1:11" x14ac:dyDescent="0.3">
      <c r="A55" s="19" t="s">
        <v>51</v>
      </c>
      <c r="B55" s="42">
        <v>2130</v>
      </c>
      <c r="C55" s="123">
        <f>C56+C57+C58+C59</f>
        <v>387907</v>
      </c>
      <c r="D55" s="123">
        <f t="shared" ref="D55:J55" si="9">D56+D57+D58+D59</f>
        <v>387907</v>
      </c>
      <c r="E55" s="123">
        <f t="shared" si="9"/>
        <v>387907</v>
      </c>
      <c r="F55" s="123">
        <f t="shared" si="9"/>
        <v>387907</v>
      </c>
      <c r="G55" s="123">
        <f t="shared" si="9"/>
        <v>0</v>
      </c>
      <c r="H55" s="123">
        <f t="shared" si="9"/>
        <v>0</v>
      </c>
      <c r="I55" s="123">
        <f t="shared" si="9"/>
        <v>0</v>
      </c>
      <c r="J55" s="123">
        <f t="shared" si="9"/>
        <v>387907</v>
      </c>
    </row>
    <row r="56" spans="1:11" ht="37.5" customHeight="1" x14ac:dyDescent="0.3">
      <c r="A56" s="41" t="s">
        <v>65</v>
      </c>
      <c r="B56" s="15">
        <v>2131</v>
      </c>
      <c r="C56" s="125">
        <v>387907</v>
      </c>
      <c r="D56" s="125">
        <v>387907</v>
      </c>
      <c r="E56" s="125">
        <v>387907</v>
      </c>
      <c r="F56" s="125">
        <f>G56+H56+I56+J56</f>
        <v>387907</v>
      </c>
      <c r="G56" s="126">
        <v>0</v>
      </c>
      <c r="H56" s="176">
        <v>0</v>
      </c>
      <c r="I56" s="176">
        <v>0</v>
      </c>
      <c r="J56" s="176">
        <v>387907</v>
      </c>
    </row>
    <row r="57" spans="1:11" x14ac:dyDescent="0.3">
      <c r="A57" s="21" t="s">
        <v>66</v>
      </c>
      <c r="B57" s="15">
        <v>2132</v>
      </c>
      <c r="C57" s="125">
        <v>0</v>
      </c>
      <c r="D57" s="125">
        <v>0</v>
      </c>
      <c r="E57" s="125">
        <v>0</v>
      </c>
      <c r="F57" s="125">
        <f t="shared" ref="F57:F59" si="10">G57+H57+I57+J57</f>
        <v>0</v>
      </c>
      <c r="G57" s="126">
        <v>0</v>
      </c>
      <c r="H57" s="127">
        <v>0</v>
      </c>
      <c r="I57" s="127">
        <v>0</v>
      </c>
      <c r="J57" s="127">
        <v>0</v>
      </c>
    </row>
    <row r="58" spans="1:11" x14ac:dyDescent="0.3">
      <c r="A58" s="21" t="s">
        <v>67</v>
      </c>
      <c r="B58" s="15">
        <v>2133</v>
      </c>
      <c r="C58" s="125">
        <v>0</v>
      </c>
      <c r="D58" s="125">
        <v>0</v>
      </c>
      <c r="E58" s="125">
        <v>0</v>
      </c>
      <c r="F58" s="125">
        <f t="shared" si="10"/>
        <v>0</v>
      </c>
      <c r="G58" s="126">
        <v>0</v>
      </c>
      <c r="H58" s="127">
        <v>0</v>
      </c>
      <c r="I58" s="127">
        <v>0</v>
      </c>
      <c r="J58" s="127">
        <v>0</v>
      </c>
    </row>
    <row r="59" spans="1:11" x14ac:dyDescent="0.3">
      <c r="A59" s="21" t="s">
        <v>68</v>
      </c>
      <c r="B59" s="15">
        <v>2134</v>
      </c>
      <c r="C59" s="125">
        <v>0</v>
      </c>
      <c r="D59" s="125">
        <v>0</v>
      </c>
      <c r="E59" s="125">
        <v>0</v>
      </c>
      <c r="F59" s="125">
        <f t="shared" si="10"/>
        <v>0</v>
      </c>
      <c r="G59" s="126">
        <v>0</v>
      </c>
      <c r="H59" s="127">
        <v>0</v>
      </c>
      <c r="I59" s="127">
        <v>0</v>
      </c>
      <c r="J59" s="127">
        <v>0</v>
      </c>
    </row>
    <row r="60" spans="1:11" ht="30" customHeight="1" x14ac:dyDescent="0.3">
      <c r="A60" s="19" t="s">
        <v>88</v>
      </c>
      <c r="B60" s="42">
        <v>2200</v>
      </c>
      <c r="C60" s="123">
        <f t="shared" ref="C60:J60" si="11">C61+C74</f>
        <v>11241654</v>
      </c>
      <c r="D60" s="123">
        <f t="shared" si="11"/>
        <v>11613835</v>
      </c>
      <c r="E60" s="123">
        <f t="shared" si="11"/>
        <v>11613835</v>
      </c>
      <c r="F60" s="123">
        <f t="shared" si="11"/>
        <v>11613835</v>
      </c>
      <c r="G60" s="123">
        <f t="shared" si="11"/>
        <v>2552311</v>
      </c>
      <c r="H60" s="123">
        <f t="shared" si="11"/>
        <v>2362089</v>
      </c>
      <c r="I60" s="123">
        <f t="shared" si="11"/>
        <v>2820373</v>
      </c>
      <c r="J60" s="123">
        <f t="shared" si="11"/>
        <v>3879062</v>
      </c>
      <c r="K60" s="194">
        <f>F43+F62+F91</f>
        <v>27076225</v>
      </c>
    </row>
    <row r="61" spans="1:11" x14ac:dyDescent="0.3">
      <c r="A61" s="38" t="s">
        <v>19</v>
      </c>
      <c r="B61" s="42">
        <v>2210</v>
      </c>
      <c r="C61" s="123">
        <f>C62+C63+C64+C65+C66+C67+C68+C69+C70+C71+C72+C73</f>
        <v>11222256</v>
      </c>
      <c r="D61" s="123">
        <f t="shared" ref="D61:J61" si="12">D62+D63+D64+D65+D66+D67+D68+D69+D70+D71+D72+D73</f>
        <v>11597929</v>
      </c>
      <c r="E61" s="123">
        <f t="shared" si="12"/>
        <v>11597929</v>
      </c>
      <c r="F61" s="123">
        <f t="shared" si="12"/>
        <v>11597929</v>
      </c>
      <c r="G61" s="123">
        <f t="shared" si="12"/>
        <v>2552311</v>
      </c>
      <c r="H61" s="123">
        <f t="shared" si="12"/>
        <v>2346183</v>
      </c>
      <c r="I61" s="123">
        <f t="shared" si="12"/>
        <v>2820373</v>
      </c>
      <c r="J61" s="123">
        <f t="shared" si="12"/>
        <v>3879062</v>
      </c>
    </row>
    <row r="62" spans="1:11" x14ac:dyDescent="0.3">
      <c r="A62" s="21" t="s">
        <v>53</v>
      </c>
      <c r="B62" s="40">
        <v>2211</v>
      </c>
      <c r="C62" s="125">
        <v>612195</v>
      </c>
      <c r="D62" s="125">
        <v>281998</v>
      </c>
      <c r="E62" s="125">
        <v>281998</v>
      </c>
      <c r="F62" s="125">
        <f>G62+H62+I62+J62</f>
        <v>281998</v>
      </c>
      <c r="G62" s="126">
        <v>28338</v>
      </c>
      <c r="H62" s="127">
        <v>206057</v>
      </c>
      <c r="I62" s="127">
        <v>20474</v>
      </c>
      <c r="J62" s="127">
        <v>27129</v>
      </c>
    </row>
    <row r="63" spans="1:11" x14ac:dyDescent="0.3">
      <c r="A63" s="21" t="s">
        <v>54</v>
      </c>
      <c r="B63" s="15">
        <f>B62+1</f>
        <v>2212</v>
      </c>
      <c r="C63" s="125">
        <v>130800</v>
      </c>
      <c r="D63" s="125">
        <v>62041</v>
      </c>
      <c r="E63" s="125">
        <v>62041</v>
      </c>
      <c r="F63" s="125">
        <f t="shared" ref="F63:F78" si="13">G63+H63+I63+J63</f>
        <v>62041</v>
      </c>
      <c r="G63" s="126">
        <v>6234</v>
      </c>
      <c r="H63" s="127">
        <v>44039</v>
      </c>
      <c r="I63" s="127">
        <v>4502</v>
      </c>
      <c r="J63" s="127">
        <v>7266</v>
      </c>
    </row>
    <row r="64" spans="1:11" x14ac:dyDescent="0.3">
      <c r="A64" s="21" t="s">
        <v>55</v>
      </c>
      <c r="B64" s="15">
        <f t="shared" ref="B64:B73" si="14">B63+1</f>
        <v>2213</v>
      </c>
      <c r="C64" s="125">
        <v>511958</v>
      </c>
      <c r="D64" s="125">
        <v>59499</v>
      </c>
      <c r="E64" s="125">
        <v>59499</v>
      </c>
      <c r="F64" s="125">
        <f t="shared" si="13"/>
        <v>59499</v>
      </c>
      <c r="G64" s="126">
        <v>12901</v>
      </c>
      <c r="H64" s="192">
        <v>6598</v>
      </c>
      <c r="I64" s="192">
        <v>20000</v>
      </c>
      <c r="J64" s="192">
        <v>20000</v>
      </c>
    </row>
    <row r="65" spans="1:10" x14ac:dyDescent="0.3">
      <c r="A65" s="21" t="s">
        <v>56</v>
      </c>
      <c r="B65" s="15">
        <f t="shared" si="14"/>
        <v>2214</v>
      </c>
      <c r="C65" s="125">
        <v>2031293</v>
      </c>
      <c r="D65" s="125">
        <v>1432180</v>
      </c>
      <c r="E65" s="125">
        <v>1432180</v>
      </c>
      <c r="F65" s="125">
        <f t="shared" si="13"/>
        <v>1432180</v>
      </c>
      <c r="G65" s="126">
        <v>573743</v>
      </c>
      <c r="H65" s="192">
        <v>418437</v>
      </c>
      <c r="I65" s="192">
        <v>320000</v>
      </c>
      <c r="J65" s="192">
        <v>120000</v>
      </c>
    </row>
    <row r="66" spans="1:10" x14ac:dyDescent="0.3">
      <c r="A66" s="21" t="s">
        <v>57</v>
      </c>
      <c r="B66" s="15">
        <f t="shared" si="14"/>
        <v>2215</v>
      </c>
      <c r="C66" s="125">
        <v>549534</v>
      </c>
      <c r="D66" s="125">
        <v>531369</v>
      </c>
      <c r="E66" s="125">
        <v>531369</v>
      </c>
      <c r="F66" s="125">
        <f t="shared" si="13"/>
        <v>531369</v>
      </c>
      <c r="G66" s="126">
        <v>129790</v>
      </c>
      <c r="H66" s="192">
        <v>141579</v>
      </c>
      <c r="I66" s="192">
        <v>130000</v>
      </c>
      <c r="J66" s="192">
        <v>130000</v>
      </c>
    </row>
    <row r="67" spans="1:10" x14ac:dyDescent="0.3">
      <c r="A67" s="21" t="s">
        <v>58</v>
      </c>
      <c r="B67" s="15">
        <f t="shared" si="14"/>
        <v>2216</v>
      </c>
      <c r="C67" s="125">
        <v>2227523</v>
      </c>
      <c r="D67" s="125">
        <v>3273850</v>
      </c>
      <c r="E67" s="125">
        <v>3273850</v>
      </c>
      <c r="F67" s="125">
        <f t="shared" si="13"/>
        <v>3273850</v>
      </c>
      <c r="G67" s="126">
        <v>688374</v>
      </c>
      <c r="H67" s="127">
        <v>883953</v>
      </c>
      <c r="I67" s="127">
        <v>857674</v>
      </c>
      <c r="J67" s="127">
        <v>843849</v>
      </c>
    </row>
    <row r="68" spans="1:10" x14ac:dyDescent="0.3">
      <c r="A68" s="21" t="s">
        <v>60</v>
      </c>
      <c r="B68" s="15">
        <f t="shared" si="14"/>
        <v>2217</v>
      </c>
      <c r="C68" s="125">
        <v>0</v>
      </c>
      <c r="D68" s="125">
        <v>0</v>
      </c>
      <c r="E68" s="125">
        <v>0</v>
      </c>
      <c r="F68" s="125">
        <f t="shared" si="13"/>
        <v>0</v>
      </c>
      <c r="G68" s="126">
        <v>0</v>
      </c>
      <c r="H68" s="127">
        <v>0</v>
      </c>
      <c r="I68" s="127">
        <v>0</v>
      </c>
      <c r="J68" s="127">
        <v>0</v>
      </c>
    </row>
    <row r="69" spans="1:10" x14ac:dyDescent="0.3">
      <c r="A69" s="21" t="s">
        <v>59</v>
      </c>
      <c r="B69" s="15">
        <f t="shared" si="14"/>
        <v>2218</v>
      </c>
      <c r="C69" s="125">
        <v>2226323</v>
      </c>
      <c r="D69" s="125">
        <v>2622000</v>
      </c>
      <c r="E69" s="125">
        <v>2622000</v>
      </c>
      <c r="F69" s="125">
        <f t="shared" si="13"/>
        <v>2622000</v>
      </c>
      <c r="G69" s="126">
        <v>535774</v>
      </c>
      <c r="H69" s="127">
        <v>17033</v>
      </c>
      <c r="I69" s="127">
        <v>294850</v>
      </c>
      <c r="J69" s="127">
        <v>1774343</v>
      </c>
    </row>
    <row r="70" spans="1:10" ht="39" customHeight="1" x14ac:dyDescent="0.3">
      <c r="A70" s="41" t="s">
        <v>61</v>
      </c>
      <c r="B70" s="15">
        <f t="shared" si="14"/>
        <v>2219</v>
      </c>
      <c r="C70" s="125">
        <v>17470</v>
      </c>
      <c r="D70" s="125">
        <v>17700</v>
      </c>
      <c r="E70" s="125">
        <v>17700</v>
      </c>
      <c r="F70" s="125">
        <f t="shared" si="13"/>
        <v>17700</v>
      </c>
      <c r="G70" s="126">
        <v>0</v>
      </c>
      <c r="H70" s="176">
        <v>3300</v>
      </c>
      <c r="I70" s="176">
        <v>14400</v>
      </c>
      <c r="J70" s="176">
        <v>0</v>
      </c>
    </row>
    <row r="71" spans="1:10" x14ac:dyDescent="0.3">
      <c r="A71" s="21" t="s">
        <v>62</v>
      </c>
      <c r="B71" s="15">
        <f>B70+1</f>
        <v>2220</v>
      </c>
      <c r="C71" s="125">
        <v>12017</v>
      </c>
      <c r="D71" s="125">
        <v>24300</v>
      </c>
      <c r="E71" s="125">
        <v>24300</v>
      </c>
      <c r="F71" s="125">
        <f t="shared" si="13"/>
        <v>24300</v>
      </c>
      <c r="G71" s="126">
        <v>6074</v>
      </c>
      <c r="H71" s="127">
        <v>6074</v>
      </c>
      <c r="I71" s="127">
        <v>6076</v>
      </c>
      <c r="J71" s="127">
        <v>6076</v>
      </c>
    </row>
    <row r="72" spans="1:10" x14ac:dyDescent="0.3">
      <c r="A72" s="21" t="s">
        <v>63</v>
      </c>
      <c r="B72" s="15">
        <f t="shared" si="14"/>
        <v>2221</v>
      </c>
      <c r="C72" s="125">
        <v>2903143</v>
      </c>
      <c r="D72" s="125">
        <v>3292992</v>
      </c>
      <c r="E72" s="125">
        <v>3292992</v>
      </c>
      <c r="F72" s="125">
        <f t="shared" si="13"/>
        <v>3292992</v>
      </c>
      <c r="G72" s="126">
        <v>571083</v>
      </c>
      <c r="H72" s="127">
        <v>619113</v>
      </c>
      <c r="I72" s="127">
        <v>1152397</v>
      </c>
      <c r="J72" s="127">
        <v>950399</v>
      </c>
    </row>
    <row r="73" spans="1:10" x14ac:dyDescent="0.3">
      <c r="A73" s="21" t="s">
        <v>64</v>
      </c>
      <c r="B73" s="15">
        <f t="shared" si="14"/>
        <v>2222</v>
      </c>
      <c r="C73" s="125">
        <v>0</v>
      </c>
      <c r="D73" s="125">
        <v>0</v>
      </c>
      <c r="E73" s="125">
        <v>0</v>
      </c>
      <c r="F73" s="125">
        <f t="shared" si="13"/>
        <v>0</v>
      </c>
      <c r="G73" s="126">
        <v>0</v>
      </c>
      <c r="H73" s="127">
        <v>0</v>
      </c>
      <c r="I73" s="127">
        <v>0</v>
      </c>
      <c r="J73" s="127">
        <v>0</v>
      </c>
    </row>
    <row r="74" spans="1:10" ht="24.6" customHeight="1" x14ac:dyDescent="0.3">
      <c r="A74" s="19" t="s">
        <v>51</v>
      </c>
      <c r="B74" s="42">
        <v>2230</v>
      </c>
      <c r="C74" s="123">
        <f>C75+C76+C77+C78</f>
        <v>19398</v>
      </c>
      <c r="D74" s="123">
        <f t="shared" ref="D74:J74" si="15">D75+D76+D77+D78</f>
        <v>15906</v>
      </c>
      <c r="E74" s="123">
        <f t="shared" si="15"/>
        <v>15906</v>
      </c>
      <c r="F74" s="123">
        <f t="shared" si="15"/>
        <v>15906</v>
      </c>
      <c r="G74" s="123">
        <f t="shared" si="15"/>
        <v>0</v>
      </c>
      <c r="H74" s="123">
        <f t="shared" si="15"/>
        <v>15906</v>
      </c>
      <c r="I74" s="123">
        <f t="shared" si="15"/>
        <v>0</v>
      </c>
      <c r="J74" s="123">
        <f t="shared" si="15"/>
        <v>0</v>
      </c>
    </row>
    <row r="75" spans="1:10" ht="36.75" customHeight="1" x14ac:dyDescent="0.3">
      <c r="A75" s="41" t="s">
        <v>65</v>
      </c>
      <c r="B75" s="15">
        <v>2231</v>
      </c>
      <c r="C75" s="125">
        <v>19398</v>
      </c>
      <c r="D75" s="125">
        <v>15906</v>
      </c>
      <c r="E75" s="125">
        <v>15906</v>
      </c>
      <c r="F75" s="125">
        <f t="shared" si="13"/>
        <v>15906</v>
      </c>
      <c r="G75" s="126">
        <v>0</v>
      </c>
      <c r="H75" s="176">
        <v>15906</v>
      </c>
      <c r="I75" s="176">
        <v>0</v>
      </c>
      <c r="J75" s="176">
        <v>0</v>
      </c>
    </row>
    <row r="76" spans="1:10" x14ac:dyDescent="0.3">
      <c r="A76" s="21" t="s">
        <v>66</v>
      </c>
      <c r="B76" s="15">
        <f t="shared" ref="B76:B78" si="16">B75+1</f>
        <v>2232</v>
      </c>
      <c r="C76" s="125">
        <v>0</v>
      </c>
      <c r="D76" s="125">
        <v>0</v>
      </c>
      <c r="E76" s="125">
        <v>0</v>
      </c>
      <c r="F76" s="125">
        <f t="shared" si="13"/>
        <v>0</v>
      </c>
      <c r="G76" s="126">
        <v>0</v>
      </c>
      <c r="H76" s="127">
        <v>0</v>
      </c>
      <c r="I76" s="127">
        <v>0</v>
      </c>
      <c r="J76" s="127">
        <v>0</v>
      </c>
    </row>
    <row r="77" spans="1:10" ht="17.45" customHeight="1" x14ac:dyDescent="0.3">
      <c r="A77" s="21" t="s">
        <v>67</v>
      </c>
      <c r="B77" s="15">
        <f t="shared" si="16"/>
        <v>2233</v>
      </c>
      <c r="C77" s="125">
        <v>0</v>
      </c>
      <c r="D77" s="125">
        <v>0</v>
      </c>
      <c r="E77" s="125">
        <v>0</v>
      </c>
      <c r="F77" s="125">
        <f t="shared" si="13"/>
        <v>0</v>
      </c>
      <c r="G77" s="126">
        <v>0</v>
      </c>
      <c r="H77" s="127">
        <v>0</v>
      </c>
      <c r="I77" s="127">
        <v>0</v>
      </c>
      <c r="J77" s="127">
        <v>0</v>
      </c>
    </row>
    <row r="78" spans="1:10" ht="17.45" customHeight="1" x14ac:dyDescent="0.3">
      <c r="A78" s="21" t="s">
        <v>68</v>
      </c>
      <c r="B78" s="15">
        <f t="shared" si="16"/>
        <v>2234</v>
      </c>
      <c r="C78" s="125">
        <v>0</v>
      </c>
      <c r="D78" s="125">
        <v>0</v>
      </c>
      <c r="E78" s="125">
        <v>0</v>
      </c>
      <c r="F78" s="125">
        <f t="shared" si="13"/>
        <v>0</v>
      </c>
      <c r="G78" s="126">
        <v>0</v>
      </c>
      <c r="H78" s="127">
        <v>0</v>
      </c>
      <c r="I78" s="127">
        <v>0</v>
      </c>
      <c r="J78" s="127">
        <v>0</v>
      </c>
    </row>
    <row r="79" spans="1:10" ht="39" customHeight="1" x14ac:dyDescent="0.3">
      <c r="A79" s="19" t="s">
        <v>199</v>
      </c>
      <c r="B79" s="42">
        <v>2300</v>
      </c>
      <c r="C79" s="123">
        <f t="shared" ref="C79:J79" si="17">C80+C84</f>
        <v>75662</v>
      </c>
      <c r="D79" s="123">
        <f t="shared" si="17"/>
        <v>0</v>
      </c>
      <c r="E79" s="123">
        <f t="shared" si="17"/>
        <v>0</v>
      </c>
      <c r="F79" s="123">
        <f t="shared" si="17"/>
        <v>0</v>
      </c>
      <c r="G79" s="123">
        <f t="shared" si="17"/>
        <v>0</v>
      </c>
      <c r="H79" s="123">
        <f t="shared" si="17"/>
        <v>0</v>
      </c>
      <c r="I79" s="123">
        <f t="shared" si="17"/>
        <v>0</v>
      </c>
      <c r="J79" s="123">
        <f t="shared" si="17"/>
        <v>0</v>
      </c>
    </row>
    <row r="80" spans="1:10" ht="16.899999999999999" customHeight="1" x14ac:dyDescent="0.3">
      <c r="A80" s="38" t="s">
        <v>19</v>
      </c>
      <c r="B80" s="42">
        <f>B61+100</f>
        <v>2310</v>
      </c>
      <c r="C80" s="123">
        <f>C81+C82+C83</f>
        <v>69183</v>
      </c>
      <c r="D80" s="123">
        <f t="shared" ref="D80:J80" si="18">D81+D82+D83</f>
        <v>0</v>
      </c>
      <c r="E80" s="123">
        <f t="shared" si="18"/>
        <v>0</v>
      </c>
      <c r="F80" s="123">
        <f t="shared" si="18"/>
        <v>0</v>
      </c>
      <c r="G80" s="123">
        <f t="shared" si="18"/>
        <v>0</v>
      </c>
      <c r="H80" s="123">
        <f t="shared" si="18"/>
        <v>0</v>
      </c>
      <c r="I80" s="123">
        <f t="shared" si="18"/>
        <v>0</v>
      </c>
      <c r="J80" s="123">
        <f t="shared" si="18"/>
        <v>0</v>
      </c>
    </row>
    <row r="81" spans="1:10" ht="16.899999999999999" customHeight="1" x14ac:dyDescent="0.3">
      <c r="A81" s="21" t="s">
        <v>55</v>
      </c>
      <c r="B81" s="15">
        <v>2311</v>
      </c>
      <c r="C81" s="125">
        <v>0</v>
      </c>
      <c r="D81" s="125">
        <v>0</v>
      </c>
      <c r="E81" s="125">
        <v>0</v>
      </c>
      <c r="F81" s="125">
        <v>0</v>
      </c>
      <c r="G81" s="126">
        <v>0</v>
      </c>
      <c r="H81" s="127">
        <v>0</v>
      </c>
      <c r="I81" s="127">
        <v>0</v>
      </c>
      <c r="J81" s="127">
        <v>0</v>
      </c>
    </row>
    <row r="82" spans="1:10" ht="16.899999999999999" customHeight="1" x14ac:dyDescent="0.3">
      <c r="A82" s="21" t="s">
        <v>56</v>
      </c>
      <c r="B82" s="15">
        <f t="shared" ref="B82" si="19">B81+1</f>
        <v>2312</v>
      </c>
      <c r="C82" s="125">
        <v>0</v>
      </c>
      <c r="D82" s="125">
        <v>0</v>
      </c>
      <c r="E82" s="125">
        <v>0</v>
      </c>
      <c r="F82" s="125">
        <v>0</v>
      </c>
      <c r="G82" s="126">
        <v>0</v>
      </c>
      <c r="H82" s="127">
        <v>0</v>
      </c>
      <c r="I82" s="127">
        <v>0</v>
      </c>
      <c r="J82" s="127">
        <v>0</v>
      </c>
    </row>
    <row r="83" spans="1:10" x14ac:dyDescent="0.3">
      <c r="A83" s="21" t="s">
        <v>58</v>
      </c>
      <c r="B83" s="15">
        <v>2313</v>
      </c>
      <c r="C83" s="125">
        <v>69183</v>
      </c>
      <c r="D83" s="125"/>
      <c r="E83" s="125"/>
      <c r="F83" s="125"/>
      <c r="G83" s="126"/>
      <c r="H83" s="127"/>
      <c r="I83" s="127"/>
      <c r="J83" s="127"/>
    </row>
    <row r="84" spans="1:10" ht="16.5" customHeight="1" x14ac:dyDescent="0.3">
      <c r="A84" s="19" t="s">
        <v>51</v>
      </c>
      <c r="B84" s="42">
        <v>2330</v>
      </c>
      <c r="C84" s="123">
        <f>C85+C86+C87+C88</f>
        <v>6479</v>
      </c>
      <c r="D84" s="123">
        <f t="shared" ref="D84:J84" si="20">D85+D86+D87+D88</f>
        <v>0</v>
      </c>
      <c r="E84" s="123">
        <f t="shared" si="20"/>
        <v>0</v>
      </c>
      <c r="F84" s="123">
        <f t="shared" si="20"/>
        <v>0</v>
      </c>
      <c r="G84" s="123">
        <f t="shared" si="20"/>
        <v>0</v>
      </c>
      <c r="H84" s="123">
        <f t="shared" si="20"/>
        <v>0</v>
      </c>
      <c r="I84" s="123">
        <f t="shared" si="20"/>
        <v>0</v>
      </c>
      <c r="J84" s="123">
        <f t="shared" si="20"/>
        <v>0</v>
      </c>
    </row>
    <row r="85" spans="1:10" ht="39" customHeight="1" x14ac:dyDescent="0.3">
      <c r="A85" s="41" t="s">
        <v>65</v>
      </c>
      <c r="B85" s="15">
        <v>2331</v>
      </c>
      <c r="C85" s="125">
        <v>6479</v>
      </c>
      <c r="D85" s="125">
        <v>0</v>
      </c>
      <c r="E85" s="125">
        <v>0</v>
      </c>
      <c r="F85" s="125">
        <v>0</v>
      </c>
      <c r="G85" s="126">
        <v>0</v>
      </c>
      <c r="H85" s="176">
        <v>0</v>
      </c>
      <c r="I85" s="176">
        <v>0</v>
      </c>
      <c r="J85" s="176">
        <v>0</v>
      </c>
    </row>
    <row r="86" spans="1:10" ht="19.149999999999999" customHeight="1" x14ac:dyDescent="0.3">
      <c r="A86" s="21" t="s">
        <v>66</v>
      </c>
      <c r="B86" s="15">
        <f t="shared" ref="B86:B88" si="21">B85+1</f>
        <v>2332</v>
      </c>
      <c r="C86" s="125">
        <v>0</v>
      </c>
      <c r="D86" s="125">
        <v>0</v>
      </c>
      <c r="E86" s="125">
        <v>0</v>
      </c>
      <c r="F86" s="125">
        <v>0</v>
      </c>
      <c r="G86" s="125">
        <v>0</v>
      </c>
      <c r="H86" s="125">
        <v>0</v>
      </c>
      <c r="I86" s="125">
        <v>0</v>
      </c>
      <c r="J86" s="125">
        <v>0</v>
      </c>
    </row>
    <row r="87" spans="1:10" ht="19.149999999999999" customHeight="1" x14ac:dyDescent="0.3">
      <c r="A87" s="21" t="s">
        <v>67</v>
      </c>
      <c r="B87" s="15">
        <f t="shared" si="21"/>
        <v>2333</v>
      </c>
      <c r="C87" s="125">
        <v>0</v>
      </c>
      <c r="D87" s="125">
        <v>0</v>
      </c>
      <c r="E87" s="125">
        <v>0</v>
      </c>
      <c r="F87" s="125">
        <v>0</v>
      </c>
      <c r="G87" s="125">
        <v>0</v>
      </c>
      <c r="H87" s="125">
        <v>0</v>
      </c>
      <c r="I87" s="125">
        <v>0</v>
      </c>
      <c r="J87" s="125">
        <v>0</v>
      </c>
    </row>
    <row r="88" spans="1:10" ht="16.899999999999999" customHeight="1" x14ac:dyDescent="0.3">
      <c r="A88" s="21" t="s">
        <v>68</v>
      </c>
      <c r="B88" s="15">
        <f t="shared" si="21"/>
        <v>2334</v>
      </c>
      <c r="C88" s="125">
        <v>0</v>
      </c>
      <c r="D88" s="125">
        <v>0</v>
      </c>
      <c r="E88" s="125">
        <v>0</v>
      </c>
      <c r="F88" s="125">
        <v>0</v>
      </c>
      <c r="G88" s="125">
        <v>0</v>
      </c>
      <c r="H88" s="125">
        <v>0</v>
      </c>
      <c r="I88" s="125">
        <v>0</v>
      </c>
      <c r="J88" s="125">
        <v>0</v>
      </c>
    </row>
    <row r="89" spans="1:10" x14ac:dyDescent="0.3">
      <c r="A89" s="19" t="s">
        <v>20</v>
      </c>
      <c r="B89" s="42">
        <v>2400</v>
      </c>
      <c r="C89" s="123">
        <f t="shared" ref="C89:J89" si="22">C90+C104</f>
        <v>2831970</v>
      </c>
      <c r="D89" s="123">
        <f t="shared" si="22"/>
        <v>1640126</v>
      </c>
      <c r="E89" s="123">
        <f t="shared" si="22"/>
        <v>1640126</v>
      </c>
      <c r="F89" s="123">
        <f t="shared" si="22"/>
        <v>1640126</v>
      </c>
      <c r="G89" s="123">
        <f t="shared" si="22"/>
        <v>368964</v>
      </c>
      <c r="H89" s="123">
        <f t="shared" si="22"/>
        <v>672189</v>
      </c>
      <c r="I89" s="123">
        <f t="shared" si="22"/>
        <v>286689</v>
      </c>
      <c r="J89" s="123">
        <f t="shared" si="22"/>
        <v>312284</v>
      </c>
    </row>
    <row r="90" spans="1:10" ht="16.899999999999999" customHeight="1" x14ac:dyDescent="0.3">
      <c r="A90" s="38" t="s">
        <v>19</v>
      </c>
      <c r="B90" s="42">
        <f>B80+100</f>
        <v>2410</v>
      </c>
      <c r="C90" s="123">
        <f>C91+C92+C93+C94+C95+C96+C97+C98+C99+C100+C101+C103+C102</f>
        <v>2831970</v>
      </c>
      <c r="D90" s="123">
        <f t="shared" ref="D90:J90" si="23">D91+D92+D93+D94+D95+D96+D97+D98+D99+D100+D101+D103+D102</f>
        <v>1637611</v>
      </c>
      <c r="E90" s="123">
        <f t="shared" si="23"/>
        <v>1637611</v>
      </c>
      <c r="F90" s="123">
        <f>F91+F92+F93+F94+F95+F96+F97+F98+F99+F100+F101+F103+F102</f>
        <v>1637611</v>
      </c>
      <c r="G90" s="123">
        <f>G91+G92+G93+G94+G95+G96+G97+G98+G99+G100+G101+G103+G102</f>
        <v>368964</v>
      </c>
      <c r="H90" s="123">
        <f t="shared" si="23"/>
        <v>669674</v>
      </c>
      <c r="I90" s="123">
        <f t="shared" si="23"/>
        <v>286689</v>
      </c>
      <c r="J90" s="123">
        <f t="shared" si="23"/>
        <v>312284</v>
      </c>
    </row>
    <row r="91" spans="1:10" ht="16.899999999999999" customHeight="1" x14ac:dyDescent="0.3">
      <c r="A91" s="21" t="s">
        <v>53</v>
      </c>
      <c r="B91" s="40">
        <v>2411</v>
      </c>
      <c r="C91" s="125">
        <v>150480</v>
      </c>
      <c r="D91" s="125">
        <v>71413</v>
      </c>
      <c r="E91" s="125">
        <v>71413</v>
      </c>
      <c r="F91" s="125">
        <f>G91+H91+I91+J91</f>
        <v>71413</v>
      </c>
      <c r="G91" s="126">
        <v>28636</v>
      </c>
      <c r="H91" s="127">
        <v>14287</v>
      </c>
      <c r="I91" s="127">
        <v>8126</v>
      </c>
      <c r="J91" s="127">
        <v>20364</v>
      </c>
    </row>
    <row r="92" spans="1:10" ht="16.899999999999999" customHeight="1" x14ac:dyDescent="0.3">
      <c r="A92" s="21" t="s">
        <v>54</v>
      </c>
      <c r="B92" s="15">
        <f t="shared" ref="B92:B101" si="24">B91+1</f>
        <v>2412</v>
      </c>
      <c r="C92" s="125">
        <v>33148</v>
      </c>
      <c r="D92" s="125">
        <v>15741</v>
      </c>
      <c r="E92" s="125">
        <v>15741</v>
      </c>
      <c r="F92" s="125">
        <f t="shared" ref="F92:F103" si="25">G92+H92+I92+J92</f>
        <v>15741</v>
      </c>
      <c r="G92" s="126">
        <v>6330</v>
      </c>
      <c r="H92" s="127">
        <v>3143</v>
      </c>
      <c r="I92" s="127">
        <v>1788</v>
      </c>
      <c r="J92" s="127">
        <v>4480</v>
      </c>
    </row>
    <row r="93" spans="1:10" ht="16.899999999999999" customHeight="1" x14ac:dyDescent="0.3">
      <c r="A93" s="21" t="s">
        <v>55</v>
      </c>
      <c r="B93" s="15">
        <f t="shared" si="24"/>
        <v>2413</v>
      </c>
      <c r="C93" s="125">
        <v>13135</v>
      </c>
      <c r="D93" s="125">
        <v>15658</v>
      </c>
      <c r="E93" s="125">
        <v>15658</v>
      </c>
      <c r="F93" s="125">
        <f t="shared" si="25"/>
        <v>15658</v>
      </c>
      <c r="G93" s="126">
        <v>6996</v>
      </c>
      <c r="H93" s="192">
        <v>1662</v>
      </c>
      <c r="I93" s="192">
        <v>4000</v>
      </c>
      <c r="J93" s="192">
        <v>3000</v>
      </c>
    </row>
    <row r="94" spans="1:10" ht="16.899999999999999" customHeight="1" x14ac:dyDescent="0.3">
      <c r="A94" s="21" t="s">
        <v>56</v>
      </c>
      <c r="B94" s="15">
        <f t="shared" si="24"/>
        <v>2414</v>
      </c>
      <c r="C94" s="125">
        <v>1053685</v>
      </c>
      <c r="D94" s="125">
        <v>23391</v>
      </c>
      <c r="E94" s="125">
        <v>23391</v>
      </c>
      <c r="F94" s="125">
        <f t="shared" si="25"/>
        <v>23391</v>
      </c>
      <c r="G94" s="126">
        <v>17960</v>
      </c>
      <c r="H94" s="192">
        <f>3143+288</f>
        <v>3431</v>
      </c>
      <c r="I94" s="192">
        <v>1000</v>
      </c>
      <c r="J94" s="192">
        <v>1000</v>
      </c>
    </row>
    <row r="95" spans="1:10" ht="16.899999999999999" customHeight="1" x14ac:dyDescent="0.3">
      <c r="A95" s="21" t="s">
        <v>57</v>
      </c>
      <c r="B95" s="15">
        <f t="shared" si="24"/>
        <v>2415</v>
      </c>
      <c r="C95" s="125">
        <v>0</v>
      </c>
      <c r="D95" s="125">
        <v>0</v>
      </c>
      <c r="E95" s="125">
        <v>0</v>
      </c>
      <c r="F95" s="125">
        <f t="shared" si="25"/>
        <v>0</v>
      </c>
      <c r="G95" s="126">
        <v>0</v>
      </c>
      <c r="H95" s="127">
        <v>0</v>
      </c>
      <c r="I95" s="127">
        <v>0</v>
      </c>
      <c r="J95" s="127">
        <v>0</v>
      </c>
    </row>
    <row r="96" spans="1:10" ht="16.899999999999999" customHeight="1" x14ac:dyDescent="0.3">
      <c r="A96" s="21" t="s">
        <v>58</v>
      </c>
      <c r="B96" s="15">
        <f t="shared" si="24"/>
        <v>2416</v>
      </c>
      <c r="C96" s="125">
        <v>28508</v>
      </c>
      <c r="D96" s="125">
        <v>49495</v>
      </c>
      <c r="E96" s="125">
        <v>49495</v>
      </c>
      <c r="F96" s="125">
        <f t="shared" si="25"/>
        <v>49495</v>
      </c>
      <c r="G96" s="126">
        <v>7787</v>
      </c>
      <c r="H96" s="127">
        <v>23816</v>
      </c>
      <c r="I96" s="127">
        <v>11445</v>
      </c>
      <c r="J96" s="127">
        <v>6447</v>
      </c>
    </row>
    <row r="97" spans="1:11" ht="16.899999999999999" customHeight="1" x14ac:dyDescent="0.3">
      <c r="A97" s="21" t="s">
        <v>60</v>
      </c>
      <c r="B97" s="15">
        <f t="shared" si="24"/>
        <v>2417</v>
      </c>
      <c r="C97" s="125">
        <v>0</v>
      </c>
      <c r="D97" s="125">
        <v>0</v>
      </c>
      <c r="E97" s="125">
        <v>0</v>
      </c>
      <c r="F97" s="125">
        <f t="shared" si="25"/>
        <v>0</v>
      </c>
      <c r="G97" s="126">
        <v>0</v>
      </c>
      <c r="H97" s="127">
        <v>0</v>
      </c>
      <c r="I97" s="127">
        <v>0</v>
      </c>
      <c r="J97" s="127">
        <v>0</v>
      </c>
    </row>
    <row r="98" spans="1:11" ht="16.899999999999999" customHeight="1" x14ac:dyDescent="0.3">
      <c r="A98" s="21" t="s">
        <v>59</v>
      </c>
      <c r="B98" s="15">
        <f t="shared" si="24"/>
        <v>2418</v>
      </c>
      <c r="C98" s="125">
        <v>412713</v>
      </c>
      <c r="D98" s="125">
        <v>798965</v>
      </c>
      <c r="E98" s="125">
        <v>798965</v>
      </c>
      <c r="F98" s="125">
        <f t="shared" si="25"/>
        <v>798965</v>
      </c>
      <c r="G98" s="126">
        <v>149233</v>
      </c>
      <c r="H98" s="127">
        <v>375739</v>
      </c>
      <c r="I98" s="127">
        <v>130000</v>
      </c>
      <c r="J98" s="127">
        <v>143993</v>
      </c>
    </row>
    <row r="99" spans="1:11" ht="37.5" customHeight="1" x14ac:dyDescent="0.3">
      <c r="A99" s="41" t="s">
        <v>61</v>
      </c>
      <c r="B99" s="15">
        <f t="shared" si="24"/>
        <v>2419</v>
      </c>
      <c r="C99" s="125">
        <v>0</v>
      </c>
      <c r="D99" s="125">
        <v>0</v>
      </c>
      <c r="E99" s="125">
        <v>0</v>
      </c>
      <c r="F99" s="125">
        <f t="shared" si="25"/>
        <v>0</v>
      </c>
      <c r="G99" s="126">
        <v>0</v>
      </c>
      <c r="H99" s="176">
        <v>0</v>
      </c>
      <c r="I99" s="176">
        <v>0</v>
      </c>
      <c r="J99" s="176">
        <v>0</v>
      </c>
    </row>
    <row r="100" spans="1:11" ht="16.899999999999999" customHeight="1" x14ac:dyDescent="0.3">
      <c r="A100" s="21" t="s">
        <v>62</v>
      </c>
      <c r="B100" s="15">
        <f>B99+1</f>
        <v>2420</v>
      </c>
      <c r="C100" s="125">
        <v>0</v>
      </c>
      <c r="D100" s="125">
        <v>0</v>
      </c>
      <c r="E100" s="125">
        <v>0</v>
      </c>
      <c r="F100" s="125">
        <f t="shared" si="25"/>
        <v>0</v>
      </c>
      <c r="G100" s="126">
        <v>0</v>
      </c>
      <c r="H100" s="127">
        <v>0</v>
      </c>
      <c r="I100" s="127">
        <v>0</v>
      </c>
      <c r="J100" s="127">
        <v>0</v>
      </c>
    </row>
    <row r="101" spans="1:11" ht="16.899999999999999" customHeight="1" x14ac:dyDescent="0.3">
      <c r="A101" s="21" t="s">
        <v>63</v>
      </c>
      <c r="B101" s="15">
        <f t="shared" si="24"/>
        <v>2421</v>
      </c>
      <c r="C101" s="125">
        <v>0</v>
      </c>
      <c r="D101" s="125">
        <v>0</v>
      </c>
      <c r="E101" s="125">
        <v>0</v>
      </c>
      <c r="F101" s="125">
        <f t="shared" si="25"/>
        <v>0</v>
      </c>
      <c r="G101" s="126">
        <v>0</v>
      </c>
      <c r="H101" s="127">
        <v>0</v>
      </c>
      <c r="I101" s="127">
        <v>0</v>
      </c>
      <c r="J101" s="127">
        <v>0</v>
      </c>
    </row>
    <row r="102" spans="1:11" ht="16.899999999999999" customHeight="1" x14ac:dyDescent="0.3">
      <c r="A102" s="142" t="s">
        <v>160</v>
      </c>
      <c r="B102" s="15">
        <v>2422</v>
      </c>
      <c r="C102" s="125">
        <v>1129060</v>
      </c>
      <c r="D102" s="125">
        <v>656806</v>
      </c>
      <c r="E102" s="125">
        <v>656806</v>
      </c>
      <c r="F102" s="125">
        <f t="shared" si="25"/>
        <v>656806</v>
      </c>
      <c r="G102" s="126">
        <v>145880</v>
      </c>
      <c r="H102" s="192">
        <v>247596</v>
      </c>
      <c r="I102" s="192">
        <v>130330</v>
      </c>
      <c r="J102" s="192">
        <v>133000</v>
      </c>
    </row>
    <row r="103" spans="1:11" ht="16.899999999999999" customHeight="1" x14ac:dyDescent="0.3">
      <c r="A103" s="21" t="s">
        <v>64</v>
      </c>
      <c r="B103" s="15">
        <v>2423</v>
      </c>
      <c r="C103" s="125">
        <v>11241</v>
      </c>
      <c r="D103" s="125">
        <v>6142</v>
      </c>
      <c r="E103" s="125">
        <v>6142</v>
      </c>
      <c r="F103" s="125">
        <f t="shared" si="25"/>
        <v>6142</v>
      </c>
      <c r="G103" s="126">
        <v>6142</v>
      </c>
      <c r="H103" s="127">
        <v>0</v>
      </c>
      <c r="I103" s="127">
        <v>0</v>
      </c>
      <c r="J103" s="127">
        <v>0</v>
      </c>
    </row>
    <row r="104" spans="1:11" ht="16.899999999999999" customHeight="1" x14ac:dyDescent="0.3">
      <c r="A104" s="19" t="s">
        <v>51</v>
      </c>
      <c r="B104" s="42">
        <f>B84+100</f>
        <v>2430</v>
      </c>
      <c r="C104" s="123">
        <f t="shared" ref="C104:J104" si="26">C105+C106+C107+C108</f>
        <v>0</v>
      </c>
      <c r="D104" s="123">
        <f t="shared" si="26"/>
        <v>2515</v>
      </c>
      <c r="E104" s="123">
        <f t="shared" si="26"/>
        <v>2515</v>
      </c>
      <c r="F104" s="123">
        <f t="shared" si="26"/>
        <v>2515</v>
      </c>
      <c r="G104" s="123">
        <f t="shared" si="26"/>
        <v>0</v>
      </c>
      <c r="H104" s="123">
        <f t="shared" si="26"/>
        <v>2515</v>
      </c>
      <c r="I104" s="123">
        <f t="shared" si="26"/>
        <v>0</v>
      </c>
      <c r="J104" s="123">
        <f t="shared" si="26"/>
        <v>0</v>
      </c>
    </row>
    <row r="105" spans="1:11" ht="40.5" customHeight="1" x14ac:dyDescent="0.3">
      <c r="A105" s="41" t="s">
        <v>65</v>
      </c>
      <c r="B105" s="15">
        <v>2431</v>
      </c>
      <c r="C105" s="125">
        <v>0</v>
      </c>
      <c r="D105" s="125">
        <v>2515</v>
      </c>
      <c r="E105" s="125">
        <v>2515</v>
      </c>
      <c r="F105" s="125">
        <f>G105+H105+I105+J105</f>
        <v>2515</v>
      </c>
      <c r="G105" s="126">
        <v>0</v>
      </c>
      <c r="H105" s="176">
        <v>2515</v>
      </c>
      <c r="I105" s="176">
        <v>0</v>
      </c>
      <c r="J105" s="176">
        <v>0</v>
      </c>
    </row>
    <row r="106" spans="1:11" ht="16.899999999999999" customHeight="1" x14ac:dyDescent="0.3">
      <c r="A106" s="21" t="s">
        <v>66</v>
      </c>
      <c r="B106" s="15">
        <f t="shared" ref="B106:B107" si="27">B105+1</f>
        <v>2432</v>
      </c>
      <c r="C106" s="125">
        <v>0</v>
      </c>
      <c r="D106" s="125">
        <v>0</v>
      </c>
      <c r="E106" s="125">
        <v>0</v>
      </c>
      <c r="F106" s="125">
        <f t="shared" ref="F106:F109" si="28">G106+H106+I106+J106</f>
        <v>0</v>
      </c>
      <c r="G106" s="126">
        <v>0</v>
      </c>
      <c r="H106" s="127">
        <v>0</v>
      </c>
      <c r="I106" s="127">
        <v>0</v>
      </c>
      <c r="J106" s="127">
        <v>0</v>
      </c>
    </row>
    <row r="107" spans="1:11" ht="16.899999999999999" customHeight="1" x14ac:dyDescent="0.3">
      <c r="A107" s="21" t="s">
        <v>67</v>
      </c>
      <c r="B107" s="15">
        <f t="shared" si="27"/>
        <v>2433</v>
      </c>
      <c r="C107" s="125">
        <v>0</v>
      </c>
      <c r="D107" s="125">
        <v>0</v>
      </c>
      <c r="E107" s="125">
        <v>0</v>
      </c>
      <c r="F107" s="125">
        <f t="shared" si="28"/>
        <v>0</v>
      </c>
      <c r="G107" s="126">
        <v>0</v>
      </c>
      <c r="H107" s="127">
        <v>0</v>
      </c>
      <c r="I107" s="127">
        <v>0</v>
      </c>
      <c r="J107" s="127">
        <v>0</v>
      </c>
    </row>
    <row r="108" spans="1:11" ht="16.899999999999999" customHeight="1" x14ac:dyDescent="0.3">
      <c r="A108" s="21" t="s">
        <v>68</v>
      </c>
      <c r="B108" s="15">
        <f>B107+1</f>
        <v>2434</v>
      </c>
      <c r="C108" s="125">
        <v>0</v>
      </c>
      <c r="D108" s="125">
        <v>0</v>
      </c>
      <c r="E108" s="125">
        <v>0</v>
      </c>
      <c r="F108" s="125">
        <f t="shared" si="28"/>
        <v>0</v>
      </c>
      <c r="G108" s="133">
        <v>0</v>
      </c>
      <c r="H108" s="134">
        <v>0</v>
      </c>
      <c r="I108" s="134">
        <v>0</v>
      </c>
      <c r="J108" s="134">
        <v>0</v>
      </c>
    </row>
    <row r="109" spans="1:11" ht="16.899999999999999" customHeight="1" x14ac:dyDescent="0.3">
      <c r="A109" s="19" t="s">
        <v>96</v>
      </c>
      <c r="B109" s="42">
        <v>2440</v>
      </c>
      <c r="C109" s="125">
        <v>1002629</v>
      </c>
      <c r="D109" s="125">
        <v>42784</v>
      </c>
      <c r="E109" s="125">
        <v>42784</v>
      </c>
      <c r="F109" s="126">
        <f t="shared" si="28"/>
        <v>42784</v>
      </c>
      <c r="G109" s="129">
        <v>5879</v>
      </c>
      <c r="H109" s="192">
        <f>25688-544</f>
        <v>25144</v>
      </c>
      <c r="I109" s="192">
        <v>5880</v>
      </c>
      <c r="J109" s="192">
        <v>5881</v>
      </c>
    </row>
    <row r="110" spans="1:11" ht="16.899999999999999" customHeight="1" x14ac:dyDescent="0.3">
      <c r="A110" s="19" t="s">
        <v>29</v>
      </c>
      <c r="B110" s="42">
        <v>2500</v>
      </c>
      <c r="C110" s="123">
        <f t="shared" ref="C110:J110" si="29">C89+C79+C60+C41+C109</f>
        <v>45383707</v>
      </c>
      <c r="D110" s="123">
        <f t="shared" si="29"/>
        <v>47512645</v>
      </c>
      <c r="E110" s="123">
        <f t="shared" si="29"/>
        <v>47512645</v>
      </c>
      <c r="F110" s="123">
        <f t="shared" si="29"/>
        <v>47512645</v>
      </c>
      <c r="G110" s="137">
        <f t="shared" si="29"/>
        <v>11290675</v>
      </c>
      <c r="H110" s="137">
        <f t="shared" si="29"/>
        <v>11812525</v>
      </c>
      <c r="I110" s="137">
        <f t="shared" si="29"/>
        <v>11515577</v>
      </c>
      <c r="J110" s="137">
        <f t="shared" si="29"/>
        <v>12893868</v>
      </c>
    </row>
    <row r="111" spans="1:11" ht="15" customHeight="1" x14ac:dyDescent="0.3">
      <c r="A111" s="200" t="s">
        <v>71</v>
      </c>
      <c r="B111" s="201"/>
      <c r="C111" s="201"/>
      <c r="D111" s="201"/>
      <c r="E111" s="201"/>
      <c r="F111" s="201"/>
      <c r="G111" s="201"/>
      <c r="H111" s="201"/>
      <c r="I111" s="201"/>
      <c r="J111" s="202"/>
    </row>
    <row r="112" spans="1:11" ht="23.45" customHeight="1" x14ac:dyDescent="0.3">
      <c r="A112" s="19" t="s">
        <v>30</v>
      </c>
      <c r="B112" s="43">
        <v>3000</v>
      </c>
      <c r="C112" s="128">
        <f t="shared" ref="C112:J112" si="30">C39-C110</f>
        <v>-1109500</v>
      </c>
      <c r="D112" s="128">
        <f t="shared" si="30"/>
        <v>7080607</v>
      </c>
      <c r="E112" s="128">
        <f t="shared" si="30"/>
        <v>7080607</v>
      </c>
      <c r="F112" s="128">
        <f t="shared" si="30"/>
        <v>7080607</v>
      </c>
      <c r="G112" s="128">
        <f t="shared" si="30"/>
        <v>75704</v>
      </c>
      <c r="H112" s="128">
        <f t="shared" si="30"/>
        <v>7660930</v>
      </c>
      <c r="I112" s="128">
        <f t="shared" si="30"/>
        <v>-257792</v>
      </c>
      <c r="J112" s="128">
        <f t="shared" si="30"/>
        <v>-398235</v>
      </c>
      <c r="K112" s="24" t="s">
        <v>97</v>
      </c>
    </row>
    <row r="113" spans="1:10" ht="17.45" customHeight="1" x14ac:dyDescent="0.3">
      <c r="A113" s="21" t="s">
        <v>31</v>
      </c>
      <c r="B113" s="17">
        <v>3100</v>
      </c>
      <c r="C113" s="138">
        <f>C112-C114</f>
        <v>-1109500</v>
      </c>
      <c r="D113" s="138">
        <f t="shared" ref="D113:J113" si="31">D112-D114</f>
        <v>7080607</v>
      </c>
      <c r="E113" s="138">
        <f t="shared" si="31"/>
        <v>7080607</v>
      </c>
      <c r="F113" s="138">
        <f>F112-F114</f>
        <v>7080607</v>
      </c>
      <c r="G113" s="138">
        <f t="shared" si="31"/>
        <v>75704</v>
      </c>
      <c r="H113" s="138">
        <f t="shared" si="31"/>
        <v>7660930</v>
      </c>
      <c r="I113" s="138">
        <f t="shared" si="31"/>
        <v>-257792</v>
      </c>
      <c r="J113" s="138">
        <f t="shared" si="31"/>
        <v>-398235</v>
      </c>
    </row>
    <row r="114" spans="1:10" ht="16.149999999999999" customHeight="1" x14ac:dyDescent="0.3">
      <c r="A114" s="44" t="s">
        <v>32</v>
      </c>
      <c r="B114" s="17">
        <v>3200</v>
      </c>
      <c r="C114" s="28"/>
      <c r="D114" s="28"/>
      <c r="E114" s="28"/>
      <c r="F114" s="28"/>
      <c r="G114" s="35"/>
      <c r="H114" s="23"/>
      <c r="I114" s="23"/>
      <c r="J114" s="23"/>
    </row>
    <row r="115" spans="1:10" ht="16.899999999999999" customHeight="1" x14ac:dyDescent="0.3">
      <c r="A115" s="200" t="s">
        <v>21</v>
      </c>
      <c r="B115" s="201"/>
      <c r="C115" s="201"/>
      <c r="D115" s="201"/>
      <c r="E115" s="201"/>
      <c r="F115" s="201"/>
      <c r="G115" s="201"/>
      <c r="H115" s="201"/>
      <c r="I115" s="201"/>
      <c r="J115" s="202"/>
    </row>
    <row r="116" spans="1:10" ht="16.899999999999999" customHeight="1" x14ac:dyDescent="0.3">
      <c r="A116" s="45" t="s">
        <v>1</v>
      </c>
      <c r="B116" s="15">
        <v>4110</v>
      </c>
      <c r="C116" s="125">
        <v>5407.67</v>
      </c>
      <c r="D116" s="125">
        <v>195467</v>
      </c>
      <c r="E116" s="125">
        <v>195467</v>
      </c>
      <c r="F116" s="125">
        <f>G116+H116+I116+J116</f>
        <v>195467</v>
      </c>
      <c r="G116" s="126">
        <v>54467</v>
      </c>
      <c r="H116" s="192">
        <v>51000</v>
      </c>
      <c r="I116" s="192">
        <v>30000</v>
      </c>
      <c r="J116" s="192">
        <v>60000</v>
      </c>
    </row>
    <row r="117" spans="1:10" x14ac:dyDescent="0.3">
      <c r="A117" s="45" t="s">
        <v>2</v>
      </c>
      <c r="B117" s="15">
        <v>4120</v>
      </c>
      <c r="C117" s="125">
        <v>366306</v>
      </c>
      <c r="D117" s="125">
        <v>406342</v>
      </c>
      <c r="E117" s="125">
        <v>406342</v>
      </c>
      <c r="F117" s="125">
        <f t="shared" ref="F117:F121" si="32">G117+H117+I117+J117</f>
        <v>406342</v>
      </c>
      <c r="G117" s="126">
        <v>101122</v>
      </c>
      <c r="H117" s="126">
        <v>103852</v>
      </c>
      <c r="I117" s="126">
        <v>101212</v>
      </c>
      <c r="J117" s="126">
        <v>100156</v>
      </c>
    </row>
    <row r="118" spans="1:10" x14ac:dyDescent="0.3">
      <c r="A118" s="45" t="s">
        <v>3</v>
      </c>
      <c r="B118" s="15">
        <v>4130</v>
      </c>
      <c r="C118" s="125">
        <v>4904.75</v>
      </c>
      <c r="D118" s="125">
        <v>4795</v>
      </c>
      <c r="E118" s="125">
        <v>4795</v>
      </c>
      <c r="F118" s="125">
        <f t="shared" si="32"/>
        <v>4795</v>
      </c>
      <c r="G118" s="126">
        <v>861</v>
      </c>
      <c r="H118" s="127">
        <v>1334</v>
      </c>
      <c r="I118" s="127">
        <v>1300</v>
      </c>
      <c r="J118" s="127">
        <v>1300</v>
      </c>
    </row>
    <row r="119" spans="1:10" ht="18" customHeight="1" x14ac:dyDescent="0.3">
      <c r="A119" s="45" t="s">
        <v>4</v>
      </c>
      <c r="B119" s="15">
        <v>4140</v>
      </c>
      <c r="C119" s="125">
        <v>4179148.02</v>
      </c>
      <c r="D119" s="125">
        <v>4871180</v>
      </c>
      <c r="E119" s="125">
        <v>4871180</v>
      </c>
      <c r="F119" s="125">
        <f t="shared" si="32"/>
        <v>4871180</v>
      </c>
      <c r="G119" s="126">
        <v>1213466</v>
      </c>
      <c r="H119" s="126">
        <v>1241298</v>
      </c>
      <c r="I119" s="126">
        <v>1214544</v>
      </c>
      <c r="J119" s="126">
        <v>1201872</v>
      </c>
    </row>
    <row r="120" spans="1:10" ht="36.75" customHeight="1" x14ac:dyDescent="0.3">
      <c r="A120" s="21" t="s">
        <v>5</v>
      </c>
      <c r="B120" s="15">
        <v>4150</v>
      </c>
      <c r="C120" s="125">
        <v>5055173.49</v>
      </c>
      <c r="D120" s="125">
        <v>5823175</v>
      </c>
      <c r="E120" s="125">
        <v>5823175</v>
      </c>
      <c r="F120" s="125">
        <f t="shared" si="32"/>
        <v>5823175</v>
      </c>
      <c r="G120" s="126">
        <f>G92+G63+G44</f>
        <v>1439496</v>
      </c>
      <c r="H120" s="126">
        <f t="shared" ref="H120:J120" si="33">H92+H63+H44</f>
        <v>1497661</v>
      </c>
      <c r="I120" s="126">
        <f t="shared" si="33"/>
        <v>1444786</v>
      </c>
      <c r="J120" s="126">
        <f t="shared" si="33"/>
        <v>1441232</v>
      </c>
    </row>
    <row r="121" spans="1:10" x14ac:dyDescent="0.3">
      <c r="A121" s="45" t="s">
        <v>22</v>
      </c>
      <c r="B121" s="15">
        <v>4160</v>
      </c>
      <c r="C121" s="125">
        <v>376.64</v>
      </c>
      <c r="D121" s="125">
        <v>5282</v>
      </c>
      <c r="E121" s="125">
        <v>5282</v>
      </c>
      <c r="F121" s="125">
        <f t="shared" si="32"/>
        <v>5282</v>
      </c>
      <c r="G121" s="126">
        <v>5282</v>
      </c>
      <c r="H121" s="127">
        <v>0</v>
      </c>
      <c r="I121" s="127">
        <v>0</v>
      </c>
      <c r="J121" s="127">
        <v>0</v>
      </c>
    </row>
    <row r="122" spans="1:10" ht="24.6" customHeight="1" x14ac:dyDescent="0.3">
      <c r="A122" s="46" t="s">
        <v>6</v>
      </c>
      <c r="B122" s="37">
        <v>4200</v>
      </c>
      <c r="C122" s="136">
        <f>SUM(C116:C121)</f>
        <v>9611316.5700000003</v>
      </c>
      <c r="D122" s="136">
        <f t="shared" ref="D122:J122" si="34">SUM(D116:D121)</f>
        <v>11306241</v>
      </c>
      <c r="E122" s="136">
        <f t="shared" si="34"/>
        <v>11306241</v>
      </c>
      <c r="F122" s="136">
        <f t="shared" si="34"/>
        <v>11306241</v>
      </c>
      <c r="G122" s="136">
        <f t="shared" si="34"/>
        <v>2814694</v>
      </c>
      <c r="H122" s="136">
        <f t="shared" si="34"/>
        <v>2895145</v>
      </c>
      <c r="I122" s="136">
        <f t="shared" si="34"/>
        <v>2791842</v>
      </c>
      <c r="J122" s="136">
        <f t="shared" si="34"/>
        <v>2804560</v>
      </c>
    </row>
    <row r="123" spans="1:10" ht="16.899999999999999" customHeight="1" x14ac:dyDescent="0.3">
      <c r="A123" s="200" t="s">
        <v>47</v>
      </c>
      <c r="B123" s="201"/>
      <c r="C123" s="201"/>
      <c r="D123" s="201"/>
      <c r="E123" s="201"/>
      <c r="F123" s="201"/>
      <c r="G123" s="201"/>
      <c r="H123" s="201"/>
      <c r="I123" s="201"/>
      <c r="J123" s="202"/>
    </row>
    <row r="124" spans="1:10" ht="16.899999999999999" customHeight="1" x14ac:dyDescent="0.3">
      <c r="A124" s="47" t="s">
        <v>33</v>
      </c>
      <c r="B124" s="17">
        <v>5110</v>
      </c>
      <c r="C124" s="136">
        <f t="shared" ref="C124:J124" si="35">C91+C62+C43</f>
        <v>24080714</v>
      </c>
      <c r="D124" s="136">
        <f t="shared" si="35"/>
        <v>27076225</v>
      </c>
      <c r="E124" s="136">
        <f t="shared" si="35"/>
        <v>27076225</v>
      </c>
      <c r="F124" s="136">
        <f t="shared" si="35"/>
        <v>27076225</v>
      </c>
      <c r="G124" s="136">
        <f t="shared" si="35"/>
        <v>6741478</v>
      </c>
      <c r="H124" s="136">
        <f t="shared" si="35"/>
        <v>6919199</v>
      </c>
      <c r="I124" s="136">
        <f t="shared" si="35"/>
        <v>6719281</v>
      </c>
      <c r="J124" s="136">
        <f t="shared" si="35"/>
        <v>6696267</v>
      </c>
    </row>
    <row r="125" spans="1:10" ht="16.899999999999999" customHeight="1" x14ac:dyDescent="0.3">
      <c r="A125" s="48" t="s">
        <v>34</v>
      </c>
      <c r="B125" s="49">
        <v>5120</v>
      </c>
      <c r="C125" s="139">
        <f>C124/C127/12</f>
        <v>7565.4143889412508</v>
      </c>
      <c r="D125" s="139">
        <f t="shared" ref="D125:E125" si="36">D124/D127/12</f>
        <v>10118.170777279522</v>
      </c>
      <c r="E125" s="139">
        <f t="shared" si="36"/>
        <v>10118.170777279522</v>
      </c>
      <c r="F125" s="139">
        <f>F124/F127/12</f>
        <v>10118.170777279522</v>
      </c>
      <c r="G125" s="139">
        <f>G124/G127/3</f>
        <v>10076.947683109118</v>
      </c>
      <c r="H125" s="139">
        <f t="shared" ref="H125:J125" si="37">H124/H127/3</f>
        <v>10342.599402092676</v>
      </c>
      <c r="I125" s="139">
        <f t="shared" si="37"/>
        <v>10043.76831091181</v>
      </c>
      <c r="J125" s="139">
        <f t="shared" si="37"/>
        <v>10009.367713004483</v>
      </c>
    </row>
    <row r="126" spans="1:10" ht="16.899999999999999" customHeight="1" x14ac:dyDescent="0.3">
      <c r="A126" s="51"/>
      <c r="B126" s="51"/>
      <c r="C126" s="17" t="s">
        <v>35</v>
      </c>
      <c r="D126" s="17" t="s">
        <v>35</v>
      </c>
      <c r="E126" s="17"/>
      <c r="F126" s="17"/>
      <c r="G126" s="17" t="s">
        <v>35</v>
      </c>
      <c r="H126" s="18" t="s">
        <v>36</v>
      </c>
      <c r="I126" s="18" t="s">
        <v>37</v>
      </c>
      <c r="J126" s="18" t="s">
        <v>38</v>
      </c>
    </row>
    <row r="127" spans="1:10" x14ac:dyDescent="0.3">
      <c r="A127" s="52" t="s">
        <v>23</v>
      </c>
      <c r="B127" s="40">
        <v>5130</v>
      </c>
      <c r="C127" s="130">
        <v>265.25</v>
      </c>
      <c r="D127" s="130">
        <v>223</v>
      </c>
      <c r="E127" s="130">
        <v>223</v>
      </c>
      <c r="F127" s="130">
        <v>223</v>
      </c>
      <c r="G127" s="131">
        <v>223</v>
      </c>
      <c r="H127" s="127">
        <v>223</v>
      </c>
      <c r="I127" s="127">
        <v>223</v>
      </c>
      <c r="J127" s="127">
        <v>223</v>
      </c>
    </row>
    <row r="128" spans="1:10" x14ac:dyDescent="0.3">
      <c r="A128" s="21" t="s">
        <v>24</v>
      </c>
      <c r="B128" s="15">
        <v>5140</v>
      </c>
      <c r="C128" s="125">
        <v>23972339</v>
      </c>
      <c r="D128" s="22">
        <v>31783900</v>
      </c>
      <c r="E128" s="22">
        <v>31783900</v>
      </c>
      <c r="F128" s="22">
        <v>31783900</v>
      </c>
      <c r="G128" s="22">
        <v>23972339</v>
      </c>
      <c r="H128" s="22">
        <v>24245291</v>
      </c>
      <c r="I128" s="22">
        <v>31783900</v>
      </c>
      <c r="J128" s="22">
        <v>31783900</v>
      </c>
    </row>
    <row r="129" spans="1:10" ht="18.600000000000001" customHeight="1" x14ac:dyDescent="0.3">
      <c r="A129" s="55"/>
      <c r="B129" s="56"/>
      <c r="C129" s="56"/>
      <c r="D129" s="56"/>
      <c r="E129" s="56"/>
      <c r="F129" s="57"/>
      <c r="G129" s="57"/>
      <c r="H129" s="58"/>
      <c r="I129" s="58"/>
      <c r="J129" s="58"/>
    </row>
    <row r="130" spans="1:10" ht="21.75" customHeight="1" x14ac:dyDescent="0.3">
      <c r="A130" s="171" t="s">
        <v>98</v>
      </c>
      <c r="B130" s="172"/>
      <c r="C130" s="173"/>
      <c r="D130" s="172"/>
      <c r="E130" s="172"/>
      <c r="F130" s="206" t="s">
        <v>188</v>
      </c>
      <c r="G130" s="206"/>
    </row>
    <row r="131" spans="1:10" x14ac:dyDescent="0.3">
      <c r="A131" s="59"/>
      <c r="B131" s="60"/>
      <c r="C131" s="62" t="s">
        <v>10</v>
      </c>
      <c r="D131" s="62"/>
      <c r="E131" s="196" t="s">
        <v>52</v>
      </c>
      <c r="F131" s="196"/>
      <c r="G131" s="196"/>
    </row>
    <row r="132" spans="1:10" ht="13.9" customHeight="1" x14ac:dyDescent="0.3"/>
    <row r="133" spans="1:10" ht="13.9" customHeight="1" x14ac:dyDescent="0.3"/>
    <row r="134" spans="1:10" x14ac:dyDescent="0.3">
      <c r="A134" s="4"/>
      <c r="B134" s="4"/>
      <c r="C134" s="5"/>
      <c r="D134" s="5"/>
      <c r="E134" s="5"/>
      <c r="F134" s="5"/>
      <c r="G134" s="5"/>
      <c r="H134" s="5"/>
      <c r="I134" s="5"/>
    </row>
    <row r="135" spans="1:10" x14ac:dyDescent="0.3">
      <c r="A135" s="4"/>
      <c r="B135" s="4"/>
      <c r="C135" s="5"/>
      <c r="D135" s="5"/>
      <c r="E135" s="5"/>
      <c r="F135" s="5"/>
      <c r="G135" s="5"/>
      <c r="H135" s="5"/>
      <c r="I135" s="5"/>
    </row>
    <row r="136" spans="1:10" x14ac:dyDescent="0.3">
      <c r="A136" s="4"/>
      <c r="B136" s="4"/>
      <c r="C136" s="5"/>
      <c r="D136" s="5"/>
      <c r="E136" s="5"/>
      <c r="F136" s="5"/>
      <c r="G136" s="5"/>
      <c r="H136" s="5"/>
      <c r="I136" s="5"/>
    </row>
    <row r="137" spans="1:10" x14ac:dyDescent="0.3">
      <c r="A137" s="4"/>
      <c r="B137" s="4"/>
      <c r="C137" s="5"/>
      <c r="D137" s="5"/>
      <c r="E137" s="5"/>
      <c r="F137" s="5"/>
      <c r="G137" s="5"/>
      <c r="H137" s="5"/>
      <c r="I137" s="5"/>
    </row>
    <row r="138" spans="1:10" x14ac:dyDescent="0.3">
      <c r="A138" s="4"/>
      <c r="B138" s="4"/>
      <c r="C138" s="5"/>
      <c r="D138" s="5"/>
      <c r="E138" s="5"/>
      <c r="F138" s="5"/>
      <c r="G138" s="5"/>
      <c r="H138" s="5"/>
      <c r="I138" s="5"/>
    </row>
    <row r="139" spans="1:10" x14ac:dyDescent="0.3">
      <c r="A139" s="4"/>
      <c r="B139" s="4"/>
      <c r="C139" s="5"/>
      <c r="D139" s="5"/>
      <c r="E139" s="5"/>
      <c r="F139" s="5"/>
      <c r="G139" s="5"/>
      <c r="H139" s="5"/>
      <c r="I139" s="5"/>
    </row>
  </sheetData>
  <mergeCells count="31">
    <mergeCell ref="G1:J1"/>
    <mergeCell ref="A16:J16"/>
    <mergeCell ref="A17:J17"/>
    <mergeCell ref="A18:J18"/>
    <mergeCell ref="E14:J14"/>
    <mergeCell ref="H13:J13"/>
    <mergeCell ref="G3:J3"/>
    <mergeCell ref="G2:J2"/>
    <mergeCell ref="G4:J4"/>
    <mergeCell ref="A15:J15"/>
    <mergeCell ref="G7:I7"/>
    <mergeCell ref="H9:I9"/>
    <mergeCell ref="H10:I10"/>
    <mergeCell ref="H11:I11"/>
    <mergeCell ref="H12:I12"/>
    <mergeCell ref="A2:B2"/>
    <mergeCell ref="G5:J5"/>
    <mergeCell ref="E131:G131"/>
    <mergeCell ref="F20:F21"/>
    <mergeCell ref="G20:J20"/>
    <mergeCell ref="A20:A21"/>
    <mergeCell ref="B20:B21"/>
    <mergeCell ref="C20:C21"/>
    <mergeCell ref="D20:D21"/>
    <mergeCell ref="E20:E21"/>
    <mergeCell ref="A23:J23"/>
    <mergeCell ref="A40:J40"/>
    <mergeCell ref="A123:J123"/>
    <mergeCell ref="A115:J115"/>
    <mergeCell ref="A111:J111"/>
    <mergeCell ref="F130:G130"/>
  </mergeCells>
  <pageMargins left="0.82677165354330717" right="0.43307086614173229" top="0.74803149606299213" bottom="0.74803149606299213" header="0" footer="0"/>
  <pageSetup paperSize="9" scale="62" fitToHeight="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view="pageBreakPreview" zoomScale="75" zoomScaleNormal="100" zoomScaleSheetLayoutView="75" workbookViewId="0">
      <selection activeCell="P19" sqref="P19"/>
    </sheetView>
  </sheetViews>
  <sheetFormatPr defaultRowHeight="15" x14ac:dyDescent="0.25"/>
  <cols>
    <col min="1" max="1" width="9.140625" style="118"/>
    <col min="2" max="2" width="18.42578125" style="118" customWidth="1"/>
    <col min="3" max="3" width="15.28515625" style="118" customWidth="1"/>
    <col min="4" max="4" width="18.28515625" style="118" customWidth="1"/>
    <col min="5" max="11" width="22" style="118" hidden="1" customWidth="1"/>
    <col min="12" max="12" width="17.85546875" style="118" customWidth="1"/>
    <col min="13" max="13" width="22.42578125" style="118" customWidth="1"/>
    <col min="14" max="16" width="20.28515625" style="118" customWidth="1"/>
    <col min="17" max="17" width="20.5703125" style="118" customWidth="1"/>
    <col min="18" max="18" width="17.5703125" style="118" customWidth="1"/>
    <col min="19" max="19" width="19" style="118" customWidth="1"/>
  </cols>
  <sheetData>
    <row r="1" spans="1:19" ht="24.75" customHeight="1" x14ac:dyDescent="0.3">
      <c r="D1" s="223" t="s">
        <v>169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3" spans="1:19" ht="77.25" customHeight="1" x14ac:dyDescent="0.25">
      <c r="A3" s="220" t="s">
        <v>116</v>
      </c>
      <c r="B3" s="145" t="s">
        <v>99</v>
      </c>
      <c r="C3" s="145" t="s">
        <v>100</v>
      </c>
      <c r="D3" s="145" t="s">
        <v>101</v>
      </c>
      <c r="E3" s="145" t="s">
        <v>102</v>
      </c>
      <c r="F3" s="145" t="s">
        <v>110</v>
      </c>
      <c r="G3" s="145" t="s">
        <v>111</v>
      </c>
      <c r="H3" s="145" t="s">
        <v>112</v>
      </c>
      <c r="I3" s="145" t="s">
        <v>113</v>
      </c>
      <c r="J3" s="145" t="s">
        <v>114</v>
      </c>
      <c r="K3" s="145" t="s">
        <v>115</v>
      </c>
      <c r="L3" s="145" t="s">
        <v>104</v>
      </c>
      <c r="M3" s="145" t="s">
        <v>161</v>
      </c>
      <c r="N3" s="145" t="s">
        <v>162</v>
      </c>
      <c r="O3" s="145" t="s">
        <v>163</v>
      </c>
      <c r="P3" s="145" t="s">
        <v>164</v>
      </c>
      <c r="Q3" s="145" t="s">
        <v>165</v>
      </c>
      <c r="R3" s="145" t="s">
        <v>166</v>
      </c>
      <c r="S3" s="145" t="s">
        <v>103</v>
      </c>
    </row>
    <row r="4" spans="1:19" x14ac:dyDescent="0.25">
      <c r="A4" s="221"/>
      <c r="B4" s="148" t="s">
        <v>105</v>
      </c>
      <c r="C4" s="148">
        <v>2.4649999999999999</v>
      </c>
      <c r="D4" s="148">
        <v>600.48</v>
      </c>
      <c r="E4" s="148">
        <f>D4/12*1*C4</f>
        <v>123.34859999999999</v>
      </c>
      <c r="F4" s="148">
        <f>D4*1/12</f>
        <v>50.04</v>
      </c>
      <c r="G4" s="148">
        <f>D4*0.8/12</f>
        <v>40.032000000000004</v>
      </c>
      <c r="H4" s="148">
        <f>E4*0.6/12</f>
        <v>6.1674299999999995</v>
      </c>
      <c r="I4" s="148">
        <f>E4*0.4/12</f>
        <v>4.1116199999999994</v>
      </c>
      <c r="J4" s="148">
        <f>E4*0.2/12</f>
        <v>2.0558099999999997</v>
      </c>
      <c r="K4" s="148">
        <f>E4*0</f>
        <v>0</v>
      </c>
      <c r="L4" s="148">
        <v>3405</v>
      </c>
      <c r="M4" s="148">
        <v>98</v>
      </c>
      <c r="N4" s="148">
        <v>39</v>
      </c>
      <c r="O4" s="148">
        <v>28</v>
      </c>
      <c r="P4" s="148">
        <v>3</v>
      </c>
      <c r="Q4" s="148"/>
      <c r="R4" s="148"/>
      <c r="S4" s="149">
        <f>((E4*L4)+(F4*M4)+(G4*N4)+(H4*O4)+(I4*P4)+(J4*Q4)+(K4*R4))*3</f>
        <v>1279956.5216999999</v>
      </c>
    </row>
    <row r="5" spans="1:19" x14ac:dyDescent="0.25">
      <c r="A5" s="221"/>
      <c r="B5" s="150" t="s">
        <v>106</v>
      </c>
      <c r="C5" s="148">
        <v>1.3560000000000001</v>
      </c>
      <c r="D5" s="148">
        <v>600.48</v>
      </c>
      <c r="E5" s="148">
        <f t="shared" ref="E5:E8" si="0">D5/12*1*C5</f>
        <v>67.854240000000004</v>
      </c>
      <c r="F5" s="148">
        <f t="shared" ref="F5:F8" si="1">D5*1/12</f>
        <v>50.04</v>
      </c>
      <c r="G5" s="148">
        <f t="shared" ref="G5:G8" si="2">D5*0.8/12</f>
        <v>40.032000000000004</v>
      </c>
      <c r="H5" s="148">
        <f t="shared" ref="H5:H8" si="3">E5*0.6/12</f>
        <v>3.392712</v>
      </c>
      <c r="I5" s="148">
        <f t="shared" ref="I5:I8" si="4">E5*0.4/12</f>
        <v>2.2618080000000003</v>
      </c>
      <c r="J5" s="148">
        <f t="shared" ref="J5:J8" si="5">E5*0.2/12</f>
        <v>1.1309040000000001</v>
      </c>
      <c r="K5" s="148">
        <f t="shared" ref="K5:K8" si="6">E5*0</f>
        <v>0</v>
      </c>
      <c r="L5" s="148">
        <v>7658</v>
      </c>
      <c r="M5" s="148">
        <v>262</v>
      </c>
      <c r="N5" s="148">
        <v>115</v>
      </c>
      <c r="O5" s="148">
        <v>93</v>
      </c>
      <c r="P5" s="148">
        <v>6</v>
      </c>
      <c r="Q5" s="148"/>
      <c r="R5" s="148"/>
      <c r="S5" s="149">
        <f t="shared" ref="S5:S8" si="7">((E5*L5)+(F5*M5)+(G5*N5)+(H5*O5)+(I5*P5)+(J5*Q5)+(K5*R5))*3</f>
        <v>1613013.0689520005</v>
      </c>
    </row>
    <row r="6" spans="1:19" x14ac:dyDescent="0.25">
      <c r="A6" s="221"/>
      <c r="B6" s="148" t="s">
        <v>107</v>
      </c>
      <c r="C6" s="148">
        <v>0.61599999999999999</v>
      </c>
      <c r="D6" s="148">
        <v>600.48</v>
      </c>
      <c r="E6" s="148">
        <f t="shared" si="0"/>
        <v>30.824639999999999</v>
      </c>
      <c r="F6" s="148">
        <f t="shared" si="1"/>
        <v>50.04</v>
      </c>
      <c r="G6" s="148">
        <f t="shared" si="2"/>
        <v>40.032000000000004</v>
      </c>
      <c r="H6" s="148">
        <f t="shared" si="3"/>
        <v>1.5412319999999999</v>
      </c>
      <c r="I6" s="148">
        <f t="shared" si="4"/>
        <v>1.027488</v>
      </c>
      <c r="J6" s="148">
        <f t="shared" si="5"/>
        <v>0.51374399999999998</v>
      </c>
      <c r="K6" s="148">
        <f t="shared" si="6"/>
        <v>0</v>
      </c>
      <c r="L6" s="148">
        <v>13108</v>
      </c>
      <c r="M6" s="148">
        <v>490</v>
      </c>
      <c r="N6" s="148">
        <v>197</v>
      </c>
      <c r="O6" s="148">
        <v>148</v>
      </c>
      <c r="P6" s="151">
        <v>3.3</v>
      </c>
      <c r="Q6" s="148"/>
      <c r="R6" s="148"/>
      <c r="S6" s="149">
        <f t="shared" si="7"/>
        <v>1310060.3344991999</v>
      </c>
    </row>
    <row r="7" spans="1:19" x14ac:dyDescent="0.25">
      <c r="A7" s="221"/>
      <c r="B7" s="148" t="s">
        <v>108</v>
      </c>
      <c r="C7" s="148">
        <v>0.73899999999999999</v>
      </c>
      <c r="D7" s="148">
        <v>600.48</v>
      </c>
      <c r="E7" s="148">
        <f t="shared" si="0"/>
        <v>36.979559999999999</v>
      </c>
      <c r="F7" s="148">
        <f t="shared" si="1"/>
        <v>50.04</v>
      </c>
      <c r="G7" s="148">
        <f t="shared" si="2"/>
        <v>40.032000000000004</v>
      </c>
      <c r="H7" s="148">
        <f t="shared" si="3"/>
        <v>1.8489779999999998</v>
      </c>
      <c r="I7" s="148">
        <f t="shared" si="4"/>
        <v>1.2326520000000001</v>
      </c>
      <c r="J7" s="148">
        <f t="shared" si="5"/>
        <v>0.61632600000000004</v>
      </c>
      <c r="K7" s="148">
        <f t="shared" si="6"/>
        <v>0</v>
      </c>
      <c r="L7" s="148">
        <v>18112</v>
      </c>
      <c r="M7" s="148">
        <v>656</v>
      </c>
      <c r="N7" s="148">
        <v>284</v>
      </c>
      <c r="O7" s="148">
        <v>223</v>
      </c>
      <c r="P7" s="148">
        <v>8</v>
      </c>
      <c r="Q7" s="148"/>
      <c r="R7" s="148"/>
      <c r="S7" s="149">
        <f t="shared" si="7"/>
        <v>2143173.9060899997</v>
      </c>
    </row>
    <row r="8" spans="1:19" x14ac:dyDescent="0.25">
      <c r="A8" s="222"/>
      <c r="B8" s="148" t="s">
        <v>109</v>
      </c>
      <c r="C8" s="148">
        <v>1.232</v>
      </c>
      <c r="D8" s="148">
        <v>600.48</v>
      </c>
      <c r="E8" s="148">
        <f t="shared" si="0"/>
        <v>61.649279999999997</v>
      </c>
      <c r="F8" s="148">
        <f t="shared" si="1"/>
        <v>50.04</v>
      </c>
      <c r="G8" s="148">
        <f t="shared" si="2"/>
        <v>40.032000000000004</v>
      </c>
      <c r="H8" s="148">
        <f t="shared" si="3"/>
        <v>3.0824639999999999</v>
      </c>
      <c r="I8" s="148">
        <f t="shared" si="4"/>
        <v>2.0549759999999999</v>
      </c>
      <c r="J8" s="148">
        <f t="shared" si="5"/>
        <v>1.027488</v>
      </c>
      <c r="K8" s="148">
        <f t="shared" si="6"/>
        <v>0</v>
      </c>
      <c r="L8" s="148">
        <v>10342</v>
      </c>
      <c r="M8" s="148">
        <v>363</v>
      </c>
      <c r="N8" s="148">
        <v>158</v>
      </c>
      <c r="O8" s="148">
        <v>126</v>
      </c>
      <c r="P8" s="148">
        <v>8</v>
      </c>
      <c r="Q8" s="148"/>
      <c r="R8" s="148"/>
      <c r="S8" s="149">
        <f t="shared" si="7"/>
        <v>1987413.7800960001</v>
      </c>
    </row>
    <row r="9" spans="1:19" x14ac:dyDescent="0.25"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4">
        <f>S4+S5+S6+S7+S8</f>
        <v>8333617.6113371998</v>
      </c>
    </row>
    <row r="11" spans="1:19" ht="81" customHeight="1" x14ac:dyDescent="0.25">
      <c r="A11" s="220" t="s">
        <v>117</v>
      </c>
      <c r="B11" s="145" t="s">
        <v>99</v>
      </c>
      <c r="C11" s="145" t="s">
        <v>100</v>
      </c>
      <c r="D11" s="145" t="s">
        <v>101</v>
      </c>
      <c r="E11" s="145" t="s">
        <v>102</v>
      </c>
      <c r="F11" s="145" t="s">
        <v>110</v>
      </c>
      <c r="G11" s="145" t="s">
        <v>111</v>
      </c>
      <c r="H11" s="145" t="s">
        <v>112</v>
      </c>
      <c r="I11" s="145" t="s">
        <v>113</v>
      </c>
      <c r="J11" s="145" t="s">
        <v>114</v>
      </c>
      <c r="K11" s="145" t="s">
        <v>115</v>
      </c>
      <c r="L11" s="145" t="s">
        <v>104</v>
      </c>
      <c r="M11" s="145" t="s">
        <v>161</v>
      </c>
      <c r="N11" s="145" t="s">
        <v>162</v>
      </c>
      <c r="O11" s="145" t="s">
        <v>163</v>
      </c>
      <c r="P11" s="145" t="s">
        <v>164</v>
      </c>
      <c r="Q11" s="145" t="s">
        <v>165</v>
      </c>
      <c r="R11" s="145" t="s">
        <v>166</v>
      </c>
      <c r="S11" s="145" t="s">
        <v>103</v>
      </c>
    </row>
    <row r="12" spans="1:19" x14ac:dyDescent="0.25">
      <c r="A12" s="221"/>
      <c r="B12" s="148" t="s">
        <v>105</v>
      </c>
      <c r="C12" s="148">
        <v>2.4649999999999999</v>
      </c>
      <c r="D12" s="148">
        <v>600.48</v>
      </c>
      <c r="E12" s="148">
        <f>D12/12*1*C12</f>
        <v>123.34859999999999</v>
      </c>
      <c r="F12" s="148">
        <f>D12*1/12</f>
        <v>50.04</v>
      </c>
      <c r="G12" s="148">
        <f>D12*0.8/12</f>
        <v>40.032000000000004</v>
      </c>
      <c r="H12" s="148">
        <f>E12*0.6/12</f>
        <v>6.1674299999999995</v>
      </c>
      <c r="I12" s="148">
        <f>E12*0.4/12</f>
        <v>4.1116199999999994</v>
      </c>
      <c r="J12" s="148">
        <f>E12*0.2/12</f>
        <v>2.0558099999999997</v>
      </c>
      <c r="K12" s="148">
        <f>E12*0</f>
        <v>0</v>
      </c>
      <c r="L12" s="148">
        <v>3353</v>
      </c>
      <c r="M12" s="148">
        <v>93</v>
      </c>
      <c r="N12" s="148">
        <v>37</v>
      </c>
      <c r="O12" s="148">
        <v>28</v>
      </c>
      <c r="P12" s="148">
        <v>0</v>
      </c>
      <c r="Q12" s="148"/>
      <c r="R12" s="148"/>
      <c r="S12" s="149">
        <f>((E12*L12)+(F12*M12)+(G12*N12)+(H12*O12)+(I12*P12)+(J12*Q12)+(K12*R12))*3</f>
        <v>1259686.3435199996</v>
      </c>
    </row>
    <row r="13" spans="1:19" x14ac:dyDescent="0.25">
      <c r="A13" s="221"/>
      <c r="B13" s="150" t="s">
        <v>106</v>
      </c>
      <c r="C13" s="148">
        <v>1.3560000000000001</v>
      </c>
      <c r="D13" s="148">
        <v>600.48</v>
      </c>
      <c r="E13" s="148">
        <f t="shared" ref="E13:E16" si="8">D13/12*1*C13</f>
        <v>67.854240000000004</v>
      </c>
      <c r="F13" s="148">
        <f t="shared" ref="F13:F16" si="9">D13*1/12</f>
        <v>50.04</v>
      </c>
      <c r="G13" s="148">
        <f t="shared" ref="G13:G16" si="10">D13*0.8/12</f>
        <v>40.032000000000004</v>
      </c>
      <c r="H13" s="148">
        <f t="shared" ref="H13:H16" si="11">E13*0.6/12</f>
        <v>3.392712</v>
      </c>
      <c r="I13" s="148">
        <f t="shared" ref="I13:I16" si="12">E13*0.4/12</f>
        <v>2.2618080000000003</v>
      </c>
      <c r="J13" s="148">
        <f t="shared" ref="J13:J16" si="13">E13*0.2/12</f>
        <v>1.1309040000000001</v>
      </c>
      <c r="K13" s="148">
        <f t="shared" ref="K13:K16" si="14">E13*0</f>
        <v>0</v>
      </c>
      <c r="L13" s="148">
        <v>7997</v>
      </c>
      <c r="M13" s="148">
        <v>263</v>
      </c>
      <c r="N13" s="148">
        <v>115</v>
      </c>
      <c r="O13" s="148">
        <v>96</v>
      </c>
      <c r="P13" s="148">
        <v>0</v>
      </c>
      <c r="Q13" s="148"/>
      <c r="R13" s="148"/>
      <c r="S13" s="149">
        <f t="shared" ref="S13:S16" si="15">((E13*L13)+(F13*M13)+(G13*N13)+(H13*O13)+(I13*P13)+(J13*Q13)+(K13*R13))*3</f>
        <v>1682160.7728960002</v>
      </c>
    </row>
    <row r="14" spans="1:19" x14ac:dyDescent="0.25">
      <c r="A14" s="221"/>
      <c r="B14" s="148" t="s">
        <v>107</v>
      </c>
      <c r="C14" s="148">
        <v>0.61599999999999999</v>
      </c>
      <c r="D14" s="148">
        <v>600.48</v>
      </c>
      <c r="E14" s="148">
        <f t="shared" si="8"/>
        <v>30.824639999999999</v>
      </c>
      <c r="F14" s="148">
        <f t="shared" si="9"/>
        <v>50.04</v>
      </c>
      <c r="G14" s="148">
        <f t="shared" si="10"/>
        <v>40.032000000000004</v>
      </c>
      <c r="H14" s="148">
        <f t="shared" si="11"/>
        <v>1.5412319999999999</v>
      </c>
      <c r="I14" s="148">
        <f t="shared" si="12"/>
        <v>1.027488</v>
      </c>
      <c r="J14" s="148">
        <f t="shared" si="13"/>
        <v>0.51374399999999998</v>
      </c>
      <c r="K14" s="148">
        <f t="shared" si="14"/>
        <v>0</v>
      </c>
      <c r="L14" s="148">
        <v>14136</v>
      </c>
      <c r="M14" s="148">
        <v>490</v>
      </c>
      <c r="N14" s="148">
        <v>190</v>
      </c>
      <c r="O14" s="148">
        <v>155</v>
      </c>
      <c r="P14" s="151">
        <v>0</v>
      </c>
      <c r="Q14" s="148"/>
      <c r="R14" s="148"/>
      <c r="S14" s="149">
        <f t="shared" si="15"/>
        <v>1404305.0459999999</v>
      </c>
    </row>
    <row r="15" spans="1:19" x14ac:dyDescent="0.25">
      <c r="A15" s="221"/>
      <c r="B15" s="148" t="s">
        <v>108</v>
      </c>
      <c r="C15" s="148">
        <v>0.73899999999999999</v>
      </c>
      <c r="D15" s="148">
        <v>600.48</v>
      </c>
      <c r="E15" s="148">
        <f t="shared" si="8"/>
        <v>36.979559999999999</v>
      </c>
      <c r="F15" s="148">
        <f t="shared" si="9"/>
        <v>50.04</v>
      </c>
      <c r="G15" s="148">
        <f t="shared" si="10"/>
        <v>40.032000000000004</v>
      </c>
      <c r="H15" s="148">
        <f t="shared" si="11"/>
        <v>1.8489779999999998</v>
      </c>
      <c r="I15" s="148">
        <f t="shared" si="12"/>
        <v>1.2326520000000001</v>
      </c>
      <c r="J15" s="148">
        <f t="shared" si="13"/>
        <v>0.61632600000000004</v>
      </c>
      <c r="K15" s="148">
        <f t="shared" si="14"/>
        <v>0</v>
      </c>
      <c r="L15" s="148">
        <v>18176</v>
      </c>
      <c r="M15" s="148">
        <v>669</v>
      </c>
      <c r="N15" s="148">
        <v>278</v>
      </c>
      <c r="O15" s="148">
        <v>223</v>
      </c>
      <c r="P15" s="148">
        <v>0</v>
      </c>
      <c r="Q15" s="148"/>
      <c r="R15" s="148"/>
      <c r="S15" s="149">
        <f t="shared" si="15"/>
        <v>2151475.3819619999</v>
      </c>
    </row>
    <row r="16" spans="1:19" x14ac:dyDescent="0.25">
      <c r="A16" s="222"/>
      <c r="B16" s="148" t="s">
        <v>109</v>
      </c>
      <c r="C16" s="148">
        <v>1.232</v>
      </c>
      <c r="D16" s="148">
        <v>600.48</v>
      </c>
      <c r="E16" s="148">
        <f t="shared" si="8"/>
        <v>61.649279999999997</v>
      </c>
      <c r="F16" s="148">
        <f t="shared" si="9"/>
        <v>50.04</v>
      </c>
      <c r="G16" s="148">
        <f t="shared" si="10"/>
        <v>40.032000000000004</v>
      </c>
      <c r="H16" s="148">
        <f t="shared" si="11"/>
        <v>3.0824639999999999</v>
      </c>
      <c r="I16" s="148">
        <f t="shared" si="12"/>
        <v>2.0549759999999999</v>
      </c>
      <c r="J16" s="148">
        <f t="shared" si="13"/>
        <v>1.027488</v>
      </c>
      <c r="K16" s="148">
        <f t="shared" si="14"/>
        <v>0</v>
      </c>
      <c r="L16" s="148">
        <v>10479</v>
      </c>
      <c r="M16" s="148">
        <v>364</v>
      </c>
      <c r="N16" s="148">
        <v>152</v>
      </c>
      <c r="O16" s="148">
        <v>124</v>
      </c>
      <c r="P16" s="151">
        <v>1.75</v>
      </c>
      <c r="Q16" s="148"/>
      <c r="R16" s="148"/>
      <c r="S16" s="149">
        <f t="shared" si="15"/>
        <v>2012124.1525919996</v>
      </c>
    </row>
    <row r="17" spans="1:19" x14ac:dyDescent="0.25">
      <c r="S17" s="169">
        <f>S12+S13+S14+S15+S16</f>
        <v>8509751.696969999</v>
      </c>
    </row>
    <row r="19" spans="1:19" ht="81.75" customHeight="1" x14ac:dyDescent="0.25">
      <c r="A19" s="220" t="s">
        <v>118</v>
      </c>
      <c r="B19" s="145" t="s">
        <v>99</v>
      </c>
      <c r="C19" s="145" t="s">
        <v>100</v>
      </c>
      <c r="D19" s="145" t="s">
        <v>101</v>
      </c>
      <c r="E19" s="145" t="s">
        <v>102</v>
      </c>
      <c r="F19" s="145" t="s">
        <v>110</v>
      </c>
      <c r="G19" s="145" t="s">
        <v>111</v>
      </c>
      <c r="H19" s="145" t="s">
        <v>112</v>
      </c>
      <c r="I19" s="145" t="s">
        <v>113</v>
      </c>
      <c r="J19" s="145" t="s">
        <v>114</v>
      </c>
      <c r="K19" s="145" t="s">
        <v>115</v>
      </c>
      <c r="L19" s="145" t="s">
        <v>104</v>
      </c>
      <c r="M19" s="145" t="s">
        <v>161</v>
      </c>
      <c r="N19" s="145" t="s">
        <v>162</v>
      </c>
      <c r="O19" s="145" t="s">
        <v>163</v>
      </c>
      <c r="P19" s="145" t="s">
        <v>164</v>
      </c>
      <c r="Q19" s="145" t="s">
        <v>165</v>
      </c>
      <c r="R19" s="145" t="s">
        <v>166</v>
      </c>
      <c r="S19" s="145" t="s">
        <v>103</v>
      </c>
    </row>
    <row r="20" spans="1:19" x14ac:dyDescent="0.25">
      <c r="A20" s="221"/>
      <c r="B20" s="148" t="s">
        <v>105</v>
      </c>
      <c r="C20" s="148">
        <v>2.4649999999999999</v>
      </c>
      <c r="D20" s="148">
        <v>600.48</v>
      </c>
      <c r="E20" s="148">
        <f>D20/12*1*C20</f>
        <v>123.34859999999999</v>
      </c>
      <c r="F20" s="148">
        <f>D20*1/12</f>
        <v>50.04</v>
      </c>
      <c r="G20" s="148">
        <f>D20*0.8/12</f>
        <v>40.032000000000004</v>
      </c>
      <c r="H20" s="148">
        <f>E20*0.6/12</f>
        <v>6.1674299999999995</v>
      </c>
      <c r="I20" s="148">
        <f>E20*0.4/12</f>
        <v>4.1116199999999994</v>
      </c>
      <c r="J20" s="148">
        <f>E20*0.2/12</f>
        <v>2.0558099999999997</v>
      </c>
      <c r="K20" s="148">
        <f>E20*0</f>
        <v>0</v>
      </c>
      <c r="L20" s="148">
        <v>3353</v>
      </c>
      <c r="M20" s="148">
        <v>93</v>
      </c>
      <c r="N20" s="148">
        <v>37</v>
      </c>
      <c r="O20" s="148">
        <v>28</v>
      </c>
      <c r="P20" s="148">
        <v>0</v>
      </c>
      <c r="Q20" s="148"/>
      <c r="R20" s="148"/>
      <c r="S20" s="149">
        <f t="shared" ref="S20:S24" si="16">((E20*L20)+(F20*M20)+(G20*N20)+(H20*O20)+(I20*P20)+(J20*Q20)+(K20*R20))*3</f>
        <v>1259686.3435199996</v>
      </c>
    </row>
    <row r="21" spans="1:19" x14ac:dyDescent="0.25">
      <c r="A21" s="221"/>
      <c r="B21" s="150" t="s">
        <v>106</v>
      </c>
      <c r="C21" s="148">
        <v>1.3560000000000001</v>
      </c>
      <c r="D21" s="148">
        <v>600.48</v>
      </c>
      <c r="E21" s="148">
        <f t="shared" ref="E21:E24" si="17">D21/12*1*C21</f>
        <v>67.854240000000004</v>
      </c>
      <c r="F21" s="148">
        <f t="shared" ref="F21:F24" si="18">D21*1/12</f>
        <v>50.04</v>
      </c>
      <c r="G21" s="148">
        <f t="shared" ref="G21:G24" si="19">D21*0.8/12</f>
        <v>40.032000000000004</v>
      </c>
      <c r="H21" s="148">
        <f t="shared" ref="H21:H24" si="20">E21*0.6/12</f>
        <v>3.392712</v>
      </c>
      <c r="I21" s="148">
        <f t="shared" ref="I21:I24" si="21">E21*0.4/12</f>
        <v>2.2618080000000003</v>
      </c>
      <c r="J21" s="148">
        <f t="shared" ref="J21:J24" si="22">E21*0.2/12</f>
        <v>1.1309040000000001</v>
      </c>
      <c r="K21" s="148">
        <f t="shared" ref="K21:K24" si="23">E21*0</f>
        <v>0</v>
      </c>
      <c r="L21" s="148">
        <v>7997</v>
      </c>
      <c r="M21" s="148">
        <v>263</v>
      </c>
      <c r="N21" s="148">
        <v>115</v>
      </c>
      <c r="O21" s="148">
        <v>96</v>
      </c>
      <c r="P21" s="148">
        <v>0</v>
      </c>
      <c r="Q21" s="148"/>
      <c r="R21" s="148"/>
      <c r="S21" s="149">
        <f t="shared" si="16"/>
        <v>1682160.7728960002</v>
      </c>
    </row>
    <row r="22" spans="1:19" x14ac:dyDescent="0.25">
      <c r="A22" s="221"/>
      <c r="B22" s="148" t="s">
        <v>107</v>
      </c>
      <c r="C22" s="148">
        <v>0.61599999999999999</v>
      </c>
      <c r="D22" s="148">
        <v>600.48</v>
      </c>
      <c r="E22" s="148">
        <f t="shared" si="17"/>
        <v>30.824639999999999</v>
      </c>
      <c r="F22" s="148">
        <f t="shared" si="18"/>
        <v>50.04</v>
      </c>
      <c r="G22" s="148">
        <f t="shared" si="19"/>
        <v>40.032000000000004</v>
      </c>
      <c r="H22" s="148">
        <f t="shared" si="20"/>
        <v>1.5412319999999999</v>
      </c>
      <c r="I22" s="148">
        <f t="shared" si="21"/>
        <v>1.027488</v>
      </c>
      <c r="J22" s="148">
        <f t="shared" si="22"/>
        <v>0.51374399999999998</v>
      </c>
      <c r="K22" s="148">
        <f t="shared" si="23"/>
        <v>0</v>
      </c>
      <c r="L22" s="148">
        <v>14136</v>
      </c>
      <c r="M22" s="148">
        <v>490</v>
      </c>
      <c r="N22" s="148">
        <v>190</v>
      </c>
      <c r="O22" s="148">
        <v>155</v>
      </c>
      <c r="P22" s="151">
        <v>0</v>
      </c>
      <c r="Q22" s="148"/>
      <c r="R22" s="148"/>
      <c r="S22" s="149">
        <f t="shared" si="16"/>
        <v>1404305.0459999999</v>
      </c>
    </row>
    <row r="23" spans="1:19" x14ac:dyDescent="0.25">
      <c r="A23" s="221"/>
      <c r="B23" s="148" t="s">
        <v>108</v>
      </c>
      <c r="C23" s="148">
        <v>0.73899999999999999</v>
      </c>
      <c r="D23" s="148">
        <v>600.48</v>
      </c>
      <c r="E23" s="148">
        <f t="shared" si="17"/>
        <v>36.979559999999999</v>
      </c>
      <c r="F23" s="148">
        <f t="shared" si="18"/>
        <v>50.04</v>
      </c>
      <c r="G23" s="148">
        <f t="shared" si="19"/>
        <v>40.032000000000004</v>
      </c>
      <c r="H23" s="148">
        <f t="shared" si="20"/>
        <v>1.8489779999999998</v>
      </c>
      <c r="I23" s="148">
        <f t="shared" si="21"/>
        <v>1.2326520000000001</v>
      </c>
      <c r="J23" s="148">
        <f t="shared" si="22"/>
        <v>0.61632600000000004</v>
      </c>
      <c r="K23" s="148">
        <f t="shared" si="23"/>
        <v>0</v>
      </c>
      <c r="L23" s="148">
        <v>18176</v>
      </c>
      <c r="M23" s="148">
        <v>669</v>
      </c>
      <c r="N23" s="148">
        <v>278</v>
      </c>
      <c r="O23" s="148">
        <v>223</v>
      </c>
      <c r="P23" s="148">
        <v>0</v>
      </c>
      <c r="Q23" s="148"/>
      <c r="R23" s="148"/>
      <c r="S23" s="149">
        <f t="shared" si="16"/>
        <v>2151475.3819619999</v>
      </c>
    </row>
    <row r="24" spans="1:19" x14ac:dyDescent="0.25">
      <c r="A24" s="222"/>
      <c r="B24" s="148" t="s">
        <v>109</v>
      </c>
      <c r="C24" s="148">
        <v>1.232</v>
      </c>
      <c r="D24" s="148">
        <v>600.48</v>
      </c>
      <c r="E24" s="148">
        <f t="shared" si="17"/>
        <v>61.649279999999997</v>
      </c>
      <c r="F24" s="148">
        <f t="shared" si="18"/>
        <v>50.04</v>
      </c>
      <c r="G24" s="148">
        <f t="shared" si="19"/>
        <v>40.032000000000004</v>
      </c>
      <c r="H24" s="148">
        <f t="shared" si="20"/>
        <v>3.0824639999999999</v>
      </c>
      <c r="I24" s="148">
        <f t="shared" si="21"/>
        <v>2.0549759999999999</v>
      </c>
      <c r="J24" s="148">
        <f t="shared" si="22"/>
        <v>1.027488</v>
      </c>
      <c r="K24" s="148">
        <f t="shared" si="23"/>
        <v>0</v>
      </c>
      <c r="L24" s="148">
        <v>10479</v>
      </c>
      <c r="M24" s="148">
        <v>364</v>
      </c>
      <c r="N24" s="148">
        <v>152</v>
      </c>
      <c r="O24" s="148">
        <v>124</v>
      </c>
      <c r="P24" s="148">
        <v>2</v>
      </c>
      <c r="Q24" s="148"/>
      <c r="R24" s="148"/>
      <c r="S24" s="149">
        <f t="shared" si="16"/>
        <v>2012125.6938239997</v>
      </c>
    </row>
    <row r="25" spans="1:19" x14ac:dyDescent="0.25"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>
        <f>S20+S21+S22+S24+S23</f>
        <v>8509753.238202</v>
      </c>
    </row>
    <row r="27" spans="1:19" ht="83.25" customHeight="1" x14ac:dyDescent="0.25">
      <c r="A27" s="220" t="s">
        <v>119</v>
      </c>
      <c r="B27" s="145" t="s">
        <v>99</v>
      </c>
      <c r="C27" s="145" t="s">
        <v>100</v>
      </c>
      <c r="D27" s="145" t="s">
        <v>101</v>
      </c>
      <c r="E27" s="145" t="s">
        <v>102</v>
      </c>
      <c r="F27" s="145" t="s">
        <v>110</v>
      </c>
      <c r="G27" s="145" t="s">
        <v>111</v>
      </c>
      <c r="H27" s="145" t="s">
        <v>112</v>
      </c>
      <c r="I27" s="145" t="s">
        <v>113</v>
      </c>
      <c r="J27" s="145" t="s">
        <v>114</v>
      </c>
      <c r="K27" s="145" t="s">
        <v>115</v>
      </c>
      <c r="L27" s="145" t="s">
        <v>104</v>
      </c>
      <c r="M27" s="145" t="s">
        <v>161</v>
      </c>
      <c r="N27" s="145" t="s">
        <v>162</v>
      </c>
      <c r="O27" s="145" t="s">
        <v>163</v>
      </c>
      <c r="P27" s="145" t="s">
        <v>164</v>
      </c>
      <c r="Q27" s="145" t="s">
        <v>165</v>
      </c>
      <c r="R27" s="145" t="s">
        <v>166</v>
      </c>
      <c r="S27" s="145" t="s">
        <v>103</v>
      </c>
    </row>
    <row r="28" spans="1:19" x14ac:dyDescent="0.25">
      <c r="A28" s="221"/>
      <c r="B28" s="148" t="s">
        <v>105</v>
      </c>
      <c r="C28" s="148">
        <v>2.4649999999999999</v>
      </c>
      <c r="D28" s="148">
        <v>600.48</v>
      </c>
      <c r="E28" s="148">
        <f>D28/12*1*C28</f>
        <v>123.34859999999999</v>
      </c>
      <c r="F28" s="148">
        <f>D28*1/12</f>
        <v>50.04</v>
      </c>
      <c r="G28" s="148">
        <f>D28*0.8/12</f>
        <v>40.032000000000004</v>
      </c>
      <c r="H28" s="148">
        <f>E28*0.6/12</f>
        <v>6.1674299999999995</v>
      </c>
      <c r="I28" s="148">
        <f>E28*0.4/12</f>
        <v>4.1116199999999994</v>
      </c>
      <c r="J28" s="148">
        <f>E28*0.2/12</f>
        <v>2.0558099999999997</v>
      </c>
      <c r="K28" s="148">
        <f>E28*0</f>
        <v>0</v>
      </c>
      <c r="L28" s="148">
        <v>3353</v>
      </c>
      <c r="M28" s="148">
        <v>93</v>
      </c>
      <c r="N28" s="148">
        <v>37</v>
      </c>
      <c r="O28" s="148">
        <v>28</v>
      </c>
      <c r="P28" s="148">
        <v>0</v>
      </c>
      <c r="Q28" s="148"/>
      <c r="R28" s="148"/>
      <c r="S28" s="149">
        <f t="shared" ref="S28:S32" si="24">((E28*L28)+(F28*M28)+(G28*N28)+(H28*O28)+(I28*P28)+(J28*Q28)+(K28*R28))*3</f>
        <v>1259686.3435199996</v>
      </c>
    </row>
    <row r="29" spans="1:19" x14ac:dyDescent="0.25">
      <c r="A29" s="221"/>
      <c r="B29" s="150" t="s">
        <v>106</v>
      </c>
      <c r="C29" s="148">
        <v>1.3560000000000001</v>
      </c>
      <c r="D29" s="148">
        <v>600.48</v>
      </c>
      <c r="E29" s="148">
        <f t="shared" ref="E29:E32" si="25">D29/12*1*C29</f>
        <v>67.854240000000004</v>
      </c>
      <c r="F29" s="148">
        <f t="shared" ref="F29:F32" si="26">D29*1/12</f>
        <v>50.04</v>
      </c>
      <c r="G29" s="148">
        <f t="shared" ref="G29:G32" si="27">D29*0.8/12</f>
        <v>40.032000000000004</v>
      </c>
      <c r="H29" s="148">
        <f t="shared" ref="H29:H32" si="28">E29*0.6/12</f>
        <v>3.392712</v>
      </c>
      <c r="I29" s="148">
        <f t="shared" ref="I29:I32" si="29">E29*0.4/12</f>
        <v>2.2618080000000003</v>
      </c>
      <c r="J29" s="148">
        <f t="shared" ref="J29:J32" si="30">E29*0.2/12</f>
        <v>1.1309040000000001</v>
      </c>
      <c r="K29" s="148">
        <f t="shared" ref="K29:K32" si="31">E29*0</f>
        <v>0</v>
      </c>
      <c r="L29" s="148">
        <v>7997</v>
      </c>
      <c r="M29" s="148">
        <v>263</v>
      </c>
      <c r="N29" s="148">
        <v>115</v>
      </c>
      <c r="O29" s="148">
        <v>96</v>
      </c>
      <c r="P29" s="148">
        <v>0</v>
      </c>
      <c r="Q29" s="148"/>
      <c r="R29" s="148"/>
      <c r="S29" s="149">
        <f t="shared" si="24"/>
        <v>1682160.7728960002</v>
      </c>
    </row>
    <row r="30" spans="1:19" x14ac:dyDescent="0.25">
      <c r="A30" s="221"/>
      <c r="B30" s="148" t="s">
        <v>107</v>
      </c>
      <c r="C30" s="148">
        <v>0.61599999999999999</v>
      </c>
      <c r="D30" s="148">
        <v>600.48</v>
      </c>
      <c r="E30" s="148">
        <f t="shared" si="25"/>
        <v>30.824639999999999</v>
      </c>
      <c r="F30" s="148">
        <f t="shared" si="26"/>
        <v>50.04</v>
      </c>
      <c r="G30" s="148">
        <f t="shared" si="27"/>
        <v>40.032000000000004</v>
      </c>
      <c r="H30" s="148">
        <f t="shared" si="28"/>
        <v>1.5412319999999999</v>
      </c>
      <c r="I30" s="148">
        <f t="shared" si="29"/>
        <v>1.027488</v>
      </c>
      <c r="J30" s="148">
        <f t="shared" si="30"/>
        <v>0.51374399999999998</v>
      </c>
      <c r="K30" s="148">
        <f t="shared" si="31"/>
        <v>0</v>
      </c>
      <c r="L30" s="148">
        <v>14136</v>
      </c>
      <c r="M30" s="148">
        <v>490</v>
      </c>
      <c r="N30" s="148">
        <v>190</v>
      </c>
      <c r="O30" s="148">
        <v>155</v>
      </c>
      <c r="P30" s="151">
        <v>0</v>
      </c>
      <c r="Q30" s="148"/>
      <c r="R30" s="148"/>
      <c r="S30" s="149">
        <f t="shared" si="24"/>
        <v>1404305.0459999999</v>
      </c>
    </row>
    <row r="31" spans="1:19" x14ac:dyDescent="0.25">
      <c r="A31" s="221"/>
      <c r="B31" s="148" t="s">
        <v>108</v>
      </c>
      <c r="C31" s="148">
        <v>0.73899999999999999</v>
      </c>
      <c r="D31" s="148">
        <v>600.48</v>
      </c>
      <c r="E31" s="148">
        <f t="shared" si="25"/>
        <v>36.979559999999999</v>
      </c>
      <c r="F31" s="148">
        <f t="shared" si="26"/>
        <v>50.04</v>
      </c>
      <c r="G31" s="148">
        <f t="shared" si="27"/>
        <v>40.032000000000004</v>
      </c>
      <c r="H31" s="148">
        <f t="shared" si="28"/>
        <v>1.8489779999999998</v>
      </c>
      <c r="I31" s="148">
        <f t="shared" si="29"/>
        <v>1.2326520000000001</v>
      </c>
      <c r="J31" s="148">
        <f t="shared" si="30"/>
        <v>0.61632600000000004</v>
      </c>
      <c r="K31" s="148">
        <f t="shared" si="31"/>
        <v>0</v>
      </c>
      <c r="L31" s="148">
        <v>18176</v>
      </c>
      <c r="M31" s="148">
        <v>669</v>
      </c>
      <c r="N31" s="148">
        <v>278</v>
      </c>
      <c r="O31" s="148">
        <v>223</v>
      </c>
      <c r="P31" s="148">
        <v>0</v>
      </c>
      <c r="Q31" s="148"/>
      <c r="R31" s="148"/>
      <c r="S31" s="149">
        <f t="shared" si="24"/>
        <v>2151475.3819619999</v>
      </c>
    </row>
    <row r="32" spans="1:19" x14ac:dyDescent="0.25">
      <c r="A32" s="222"/>
      <c r="B32" s="148" t="s">
        <v>109</v>
      </c>
      <c r="C32" s="148">
        <v>1.232</v>
      </c>
      <c r="D32" s="148">
        <v>600.48</v>
      </c>
      <c r="E32" s="148">
        <f t="shared" si="25"/>
        <v>61.649279999999997</v>
      </c>
      <c r="F32" s="148">
        <f t="shared" si="26"/>
        <v>50.04</v>
      </c>
      <c r="G32" s="148">
        <f t="shared" si="27"/>
        <v>40.032000000000004</v>
      </c>
      <c r="H32" s="148">
        <f t="shared" si="28"/>
        <v>3.0824639999999999</v>
      </c>
      <c r="I32" s="148">
        <f t="shared" si="29"/>
        <v>2.0549759999999999</v>
      </c>
      <c r="J32" s="148">
        <f t="shared" si="30"/>
        <v>1.027488</v>
      </c>
      <c r="K32" s="148">
        <f t="shared" si="31"/>
        <v>0</v>
      </c>
      <c r="L32" s="148">
        <v>10479</v>
      </c>
      <c r="M32" s="148">
        <v>364</v>
      </c>
      <c r="N32" s="148">
        <v>152</v>
      </c>
      <c r="O32" s="148">
        <v>124</v>
      </c>
      <c r="P32" s="148">
        <v>2</v>
      </c>
      <c r="Q32" s="148"/>
      <c r="R32" s="148"/>
      <c r="S32" s="149">
        <f t="shared" si="24"/>
        <v>2012125.6938239997</v>
      </c>
    </row>
    <row r="33" spans="1:19" x14ac:dyDescent="0.25"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>
        <f>S28+S29+S30+S31+S32</f>
        <v>8509753.2382019982</v>
      </c>
    </row>
    <row r="36" spans="1:19" x14ac:dyDescent="0.25">
      <c r="A36" s="220" t="s">
        <v>120</v>
      </c>
      <c r="B36" s="145" t="s">
        <v>168</v>
      </c>
      <c r="C36" s="148" t="s">
        <v>121</v>
      </c>
      <c r="D36" s="148" t="s">
        <v>189</v>
      </c>
      <c r="E36" s="148"/>
      <c r="F36" s="148"/>
      <c r="G36" s="148"/>
      <c r="H36" s="153"/>
      <c r="I36" s="153"/>
      <c r="J36" s="153"/>
      <c r="K36" s="153"/>
      <c r="L36" s="148" t="s">
        <v>190</v>
      </c>
      <c r="M36" s="148" t="s">
        <v>191</v>
      </c>
      <c r="N36" s="148" t="s">
        <v>120</v>
      </c>
    </row>
    <row r="37" spans="1:19" x14ac:dyDescent="0.25">
      <c r="A37" s="221"/>
      <c r="B37" s="143" t="s">
        <v>105</v>
      </c>
      <c r="C37" s="146">
        <f>S4</f>
        <v>1279956.5216999999</v>
      </c>
      <c r="D37" s="146">
        <f>S12</f>
        <v>1259686.3435199996</v>
      </c>
      <c r="E37" s="146"/>
      <c r="F37" s="146"/>
      <c r="G37" s="146"/>
      <c r="H37" s="155"/>
      <c r="I37" s="155"/>
      <c r="J37" s="155"/>
      <c r="K37" s="155"/>
      <c r="L37" s="146">
        <f>S20</f>
        <v>1259686.3435199996</v>
      </c>
      <c r="M37" s="146">
        <f>S28</f>
        <v>1259686.3435199996</v>
      </c>
      <c r="N37" s="156">
        <f>C37+D37+L37+M37</f>
        <v>5059015.5522599984</v>
      </c>
    </row>
    <row r="38" spans="1:19" x14ac:dyDescent="0.25">
      <c r="A38" s="221"/>
      <c r="B38" s="147" t="s">
        <v>106</v>
      </c>
      <c r="C38" s="146">
        <f>S5</f>
        <v>1613013.0689520005</v>
      </c>
      <c r="D38" s="146">
        <f>S13</f>
        <v>1682160.7728960002</v>
      </c>
      <c r="E38" s="146"/>
      <c r="F38" s="146"/>
      <c r="G38" s="146"/>
      <c r="H38" s="155"/>
      <c r="I38" s="155"/>
      <c r="J38" s="155"/>
      <c r="K38" s="155"/>
      <c r="L38" s="146">
        <f>S21</f>
        <v>1682160.7728960002</v>
      </c>
      <c r="M38" s="146">
        <f>S29</f>
        <v>1682160.7728960002</v>
      </c>
      <c r="N38" s="156">
        <f t="shared" ref="N38:N41" si="32">C38+D38+L38+M38</f>
        <v>6659495.3876400013</v>
      </c>
    </row>
    <row r="39" spans="1:19" x14ac:dyDescent="0.25">
      <c r="A39" s="221"/>
      <c r="B39" s="143" t="s">
        <v>107</v>
      </c>
      <c r="C39" s="146">
        <f>S6</f>
        <v>1310060.3344991999</v>
      </c>
      <c r="D39" s="146">
        <f>S14</f>
        <v>1404305.0459999999</v>
      </c>
      <c r="E39" s="146"/>
      <c r="F39" s="146"/>
      <c r="G39" s="146"/>
      <c r="H39" s="155"/>
      <c r="I39" s="155"/>
      <c r="J39" s="155"/>
      <c r="K39" s="155"/>
      <c r="L39" s="146">
        <f>S22</f>
        <v>1404305.0459999999</v>
      </c>
      <c r="M39" s="146">
        <f>S30</f>
        <v>1404305.0459999999</v>
      </c>
      <c r="N39" s="156">
        <f t="shared" si="32"/>
        <v>5522975.4724992001</v>
      </c>
    </row>
    <row r="40" spans="1:19" x14ac:dyDescent="0.25">
      <c r="A40" s="221"/>
      <c r="B40" s="143" t="s">
        <v>108</v>
      </c>
      <c r="C40" s="146">
        <f>S7</f>
        <v>2143173.9060899997</v>
      </c>
      <c r="D40" s="146">
        <f>S15</f>
        <v>2151475.3819619999</v>
      </c>
      <c r="E40" s="146"/>
      <c r="F40" s="146"/>
      <c r="G40" s="146"/>
      <c r="H40" s="155"/>
      <c r="I40" s="155"/>
      <c r="J40" s="155"/>
      <c r="K40" s="155"/>
      <c r="L40" s="146">
        <f>S23</f>
        <v>2151475.3819619999</v>
      </c>
      <c r="M40" s="146">
        <f>S31</f>
        <v>2151475.3819619999</v>
      </c>
      <c r="N40" s="156">
        <f t="shared" si="32"/>
        <v>8597600.051975999</v>
      </c>
    </row>
    <row r="41" spans="1:19" x14ac:dyDescent="0.25">
      <c r="A41" s="222"/>
      <c r="B41" s="143" t="s">
        <v>109</v>
      </c>
      <c r="C41" s="146">
        <f>S8</f>
        <v>1987413.7800960001</v>
      </c>
      <c r="D41" s="146">
        <f>S16</f>
        <v>2012124.1525919996</v>
      </c>
      <c r="E41" s="146"/>
      <c r="F41" s="146"/>
      <c r="G41" s="146"/>
      <c r="H41" s="155"/>
      <c r="I41" s="155"/>
      <c r="J41" s="155"/>
      <c r="K41" s="155"/>
      <c r="L41" s="146">
        <f>S24</f>
        <v>2012125.6938239997</v>
      </c>
      <c r="M41" s="146">
        <f>S32</f>
        <v>2012125.6938239997</v>
      </c>
      <c r="N41" s="156">
        <f t="shared" si="32"/>
        <v>8023789.3203359991</v>
      </c>
      <c r="O41" s="144">
        <f>N37+N38+N39+N40+N41</f>
        <v>33862875.784711197</v>
      </c>
    </row>
  </sheetData>
  <mergeCells count="6">
    <mergeCell ref="A36:A41"/>
    <mergeCell ref="D1:O1"/>
    <mergeCell ref="A3:A8"/>
    <mergeCell ref="A11:A16"/>
    <mergeCell ref="A19:A24"/>
    <mergeCell ref="A27:A3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topLeftCell="A13" zoomScale="60" zoomScaleNormal="89" workbookViewId="0">
      <selection activeCell="F34" sqref="F34"/>
    </sheetView>
  </sheetViews>
  <sheetFormatPr defaultColWidth="9.140625" defaultRowHeight="18" x14ac:dyDescent="0.3"/>
  <cols>
    <col min="1" max="1" width="61.5703125" style="85" customWidth="1"/>
    <col min="2" max="2" width="10.7109375" style="85" customWidth="1"/>
    <col min="3" max="3" width="12.28515625" style="85" customWidth="1"/>
    <col min="4" max="4" width="12.140625" style="81" customWidth="1"/>
    <col min="5" max="5" width="13" style="81" customWidth="1"/>
    <col min="6" max="6" width="12.140625" style="81" customWidth="1"/>
    <col min="7" max="7" width="12.7109375" style="81" customWidth="1"/>
    <col min="8" max="8" width="12.5703125" style="81" customWidth="1"/>
    <col min="9" max="9" width="12.85546875" style="81" customWidth="1"/>
    <col min="10" max="10" width="13.42578125" style="81" customWidth="1"/>
    <col min="11" max="16384" width="9.140625" style="7"/>
  </cols>
  <sheetData>
    <row r="1" spans="1:15" ht="24.6" customHeight="1" x14ac:dyDescent="0.3">
      <c r="A1" s="67" t="s">
        <v>185</v>
      </c>
      <c r="B1" s="68"/>
      <c r="C1" s="224" t="s">
        <v>184</v>
      </c>
      <c r="D1" s="224"/>
      <c r="E1" s="224"/>
      <c r="F1" s="224"/>
      <c r="G1" s="69"/>
      <c r="H1" s="70"/>
      <c r="I1" s="70" t="s">
        <v>167</v>
      </c>
      <c r="J1" s="70"/>
      <c r="K1" s="9"/>
      <c r="L1" s="9"/>
      <c r="M1" s="9"/>
      <c r="N1" s="9"/>
      <c r="O1" s="9"/>
    </row>
    <row r="2" spans="1:15" ht="24.6" customHeight="1" x14ac:dyDescent="0.3">
      <c r="A2" s="67"/>
      <c r="B2" s="227" t="s">
        <v>49</v>
      </c>
      <c r="C2" s="227"/>
      <c r="D2" s="227"/>
      <c r="E2" s="227"/>
      <c r="F2" s="227"/>
      <c r="G2" s="227"/>
      <c r="H2" s="70"/>
      <c r="I2" s="70"/>
      <c r="J2" s="70"/>
      <c r="K2" s="9"/>
      <c r="L2" s="9"/>
      <c r="M2" s="9"/>
      <c r="N2" s="9"/>
      <c r="O2" s="9"/>
    </row>
    <row r="3" spans="1:15" ht="24.6" customHeight="1" x14ac:dyDescent="0.3">
      <c r="A3" s="228" t="s">
        <v>73</v>
      </c>
      <c r="B3" s="225" t="s">
        <v>74</v>
      </c>
      <c r="C3" s="225"/>
      <c r="D3" s="225"/>
      <c r="E3" s="225" t="s">
        <v>48</v>
      </c>
      <c r="F3" s="225"/>
      <c r="G3" s="225"/>
      <c r="H3" s="225" t="s">
        <v>75</v>
      </c>
      <c r="I3" s="225"/>
      <c r="J3" s="225"/>
      <c r="K3" s="71"/>
      <c r="L3" s="71"/>
      <c r="M3" s="71"/>
      <c r="N3" s="71"/>
      <c r="O3" s="71"/>
    </row>
    <row r="4" spans="1:15" ht="64.5" customHeight="1" x14ac:dyDescent="0.3">
      <c r="A4" s="228"/>
      <c r="B4" s="72" t="s">
        <v>76</v>
      </c>
      <c r="C4" s="72" t="s">
        <v>77</v>
      </c>
      <c r="D4" s="72" t="s">
        <v>78</v>
      </c>
      <c r="E4" s="72" t="s">
        <v>76</v>
      </c>
      <c r="F4" s="72" t="s">
        <v>77</v>
      </c>
      <c r="G4" s="72" t="s">
        <v>78</v>
      </c>
      <c r="H4" s="72" t="s">
        <v>76</v>
      </c>
      <c r="I4" s="72" t="s">
        <v>77</v>
      </c>
      <c r="J4" s="72" t="s">
        <v>78</v>
      </c>
      <c r="K4" s="73"/>
      <c r="L4" s="73"/>
      <c r="M4" s="73"/>
      <c r="N4" s="73"/>
      <c r="O4" s="73"/>
    </row>
    <row r="5" spans="1:15" ht="24.6" customHeight="1" x14ac:dyDescent="0.3">
      <c r="A5" s="74">
        <v>1</v>
      </c>
      <c r="B5" s="72">
        <v>2</v>
      </c>
      <c r="C5" s="72">
        <f>B5+1</f>
        <v>3</v>
      </c>
      <c r="D5" s="75">
        <f t="shared" ref="D5:J5" si="0">C5+1</f>
        <v>4</v>
      </c>
      <c r="E5" s="75">
        <f t="shared" si="0"/>
        <v>5</v>
      </c>
      <c r="F5" s="75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6"/>
      <c r="L5" s="76"/>
      <c r="M5" s="76"/>
      <c r="N5" s="76"/>
      <c r="O5" s="76"/>
    </row>
    <row r="6" spans="1:15" ht="24.6" customHeight="1" x14ac:dyDescent="0.3">
      <c r="A6" s="3" t="s">
        <v>79</v>
      </c>
      <c r="B6" s="86">
        <f>SUM(B7:B12)</f>
        <v>300.75</v>
      </c>
      <c r="C6" s="86">
        <f>SUM(C7:C12)</f>
        <v>232.25</v>
      </c>
      <c r="D6" s="86">
        <f>SUM(D7:D12)</f>
        <v>265.25</v>
      </c>
      <c r="E6" s="86">
        <f t="shared" ref="E6:J6" si="1">SUM(E7:E12)</f>
        <v>223</v>
      </c>
      <c r="F6" s="86">
        <f t="shared" si="1"/>
        <v>223</v>
      </c>
      <c r="G6" s="86">
        <f t="shared" si="1"/>
        <v>223</v>
      </c>
      <c r="H6" s="86">
        <f t="shared" si="1"/>
        <v>223</v>
      </c>
      <c r="I6" s="86">
        <f t="shared" si="1"/>
        <v>223</v>
      </c>
      <c r="J6" s="86">
        <f t="shared" si="1"/>
        <v>223</v>
      </c>
      <c r="K6" s="9"/>
      <c r="L6" s="9"/>
      <c r="M6" s="9"/>
      <c r="N6" s="9"/>
      <c r="O6" s="9"/>
    </row>
    <row r="7" spans="1:15" ht="24.6" customHeight="1" x14ac:dyDescent="0.3">
      <c r="A7" s="77" t="s">
        <v>122</v>
      </c>
      <c r="B7" s="17">
        <v>7.75</v>
      </c>
      <c r="C7" s="17">
        <v>6</v>
      </c>
      <c r="D7" s="165">
        <v>6</v>
      </c>
      <c r="E7" s="165">
        <v>6</v>
      </c>
      <c r="F7" s="165">
        <v>6</v>
      </c>
      <c r="G7" s="165">
        <v>6</v>
      </c>
      <c r="H7" s="166">
        <v>6</v>
      </c>
      <c r="I7" s="166">
        <v>6</v>
      </c>
      <c r="J7" s="166">
        <v>6</v>
      </c>
      <c r="K7" s="9"/>
      <c r="L7" s="9"/>
      <c r="M7" s="9"/>
      <c r="N7" s="9"/>
      <c r="O7" s="9"/>
    </row>
    <row r="8" spans="1:15" ht="24.6" customHeight="1" x14ac:dyDescent="0.3">
      <c r="A8" s="77" t="s">
        <v>80</v>
      </c>
      <c r="B8" s="17">
        <v>75.5</v>
      </c>
      <c r="C8" s="17">
        <v>57.25</v>
      </c>
      <c r="D8" s="165">
        <v>66</v>
      </c>
      <c r="E8" s="165">
        <v>51.75</v>
      </c>
      <c r="F8" s="165">
        <v>51.75</v>
      </c>
      <c r="G8" s="165">
        <v>51.75</v>
      </c>
      <c r="H8" s="166">
        <v>51.75</v>
      </c>
      <c r="I8" s="166">
        <v>51.75</v>
      </c>
      <c r="J8" s="166">
        <v>51.75</v>
      </c>
      <c r="K8" s="9"/>
      <c r="L8" s="9"/>
      <c r="M8" s="9"/>
      <c r="N8" s="9"/>
      <c r="O8" s="9"/>
    </row>
    <row r="9" spans="1:15" ht="24.6" customHeight="1" x14ac:dyDescent="0.3">
      <c r="A9" s="77" t="s">
        <v>81</v>
      </c>
      <c r="B9" s="17">
        <v>97.5</v>
      </c>
      <c r="C9" s="17">
        <v>78.5</v>
      </c>
      <c r="D9" s="165">
        <v>88</v>
      </c>
      <c r="E9" s="165">
        <v>75.25</v>
      </c>
      <c r="F9" s="165">
        <v>75.25</v>
      </c>
      <c r="G9" s="165">
        <v>75.25</v>
      </c>
      <c r="H9" s="166">
        <v>75.25</v>
      </c>
      <c r="I9" s="166">
        <v>75.25</v>
      </c>
      <c r="J9" s="166">
        <v>75.25</v>
      </c>
      <c r="K9" s="9"/>
      <c r="L9" s="9"/>
      <c r="M9" s="9"/>
      <c r="N9" s="9"/>
      <c r="O9" s="9"/>
    </row>
    <row r="10" spans="1:15" ht="24.6" customHeight="1" x14ac:dyDescent="0.3">
      <c r="A10" s="77" t="s">
        <v>82</v>
      </c>
      <c r="B10" s="17">
        <v>30</v>
      </c>
      <c r="C10" s="17">
        <v>25</v>
      </c>
      <c r="D10" s="165">
        <v>27.5</v>
      </c>
      <c r="E10" s="165">
        <v>25</v>
      </c>
      <c r="F10" s="165">
        <v>25</v>
      </c>
      <c r="G10" s="165">
        <v>25</v>
      </c>
      <c r="H10" s="166">
        <v>25</v>
      </c>
      <c r="I10" s="166">
        <v>25</v>
      </c>
      <c r="J10" s="166">
        <v>25</v>
      </c>
      <c r="K10" s="9"/>
      <c r="L10" s="9"/>
      <c r="M10" s="9"/>
      <c r="N10" s="9"/>
      <c r="O10" s="9"/>
    </row>
    <row r="11" spans="1:15" ht="24.6" customHeight="1" x14ac:dyDescent="0.3">
      <c r="A11" s="77" t="s">
        <v>83</v>
      </c>
      <c r="B11" s="17">
        <v>19.5</v>
      </c>
      <c r="C11" s="17">
        <v>16.5</v>
      </c>
      <c r="D11" s="165">
        <v>18</v>
      </c>
      <c r="E11" s="165">
        <v>16.5</v>
      </c>
      <c r="F11" s="165">
        <v>16.5</v>
      </c>
      <c r="G11" s="165">
        <v>16.5</v>
      </c>
      <c r="H11" s="166">
        <v>16.5</v>
      </c>
      <c r="I11" s="166">
        <v>16.5</v>
      </c>
      <c r="J11" s="166">
        <v>16.5</v>
      </c>
      <c r="K11" s="9"/>
      <c r="L11" s="9"/>
      <c r="M11" s="9"/>
      <c r="N11" s="9"/>
      <c r="O11" s="9"/>
    </row>
    <row r="12" spans="1:15" ht="24.6" customHeight="1" x14ac:dyDescent="0.3">
      <c r="A12" s="77" t="s">
        <v>123</v>
      </c>
      <c r="B12" s="17">
        <v>70.5</v>
      </c>
      <c r="C12" s="17">
        <v>49</v>
      </c>
      <c r="D12" s="165">
        <v>59.75</v>
      </c>
      <c r="E12" s="165">
        <v>48.5</v>
      </c>
      <c r="F12" s="165">
        <v>48.5</v>
      </c>
      <c r="G12" s="165">
        <v>48.5</v>
      </c>
      <c r="H12" s="166">
        <v>48.5</v>
      </c>
      <c r="I12" s="166">
        <v>48.5</v>
      </c>
      <c r="J12" s="166">
        <v>48.5</v>
      </c>
      <c r="K12" s="9"/>
      <c r="L12" s="9"/>
      <c r="M12" s="9"/>
      <c r="N12" s="9"/>
      <c r="O12" s="9"/>
    </row>
    <row r="13" spans="1:15" ht="24.6" customHeight="1" x14ac:dyDescent="0.3">
      <c r="A13" s="3" t="s">
        <v>84</v>
      </c>
      <c r="B13" s="86">
        <f>SUM(B14:B19)</f>
        <v>255</v>
      </c>
      <c r="C13" s="86">
        <f t="shared" ref="C13:J13" si="2">SUM(C14:C19)</f>
        <v>229</v>
      </c>
      <c r="D13" s="86">
        <f t="shared" si="2"/>
        <v>242</v>
      </c>
      <c r="E13" s="86">
        <f t="shared" si="2"/>
        <v>220</v>
      </c>
      <c r="F13" s="86">
        <f t="shared" si="2"/>
        <v>220</v>
      </c>
      <c r="G13" s="86">
        <f t="shared" si="2"/>
        <v>220</v>
      </c>
      <c r="H13" s="86">
        <f t="shared" si="2"/>
        <v>220</v>
      </c>
      <c r="I13" s="86">
        <f t="shared" si="2"/>
        <v>220</v>
      </c>
      <c r="J13" s="86">
        <f t="shared" si="2"/>
        <v>220</v>
      </c>
      <c r="K13" s="9"/>
      <c r="L13" s="9"/>
      <c r="M13" s="9"/>
      <c r="N13" s="9"/>
      <c r="O13" s="9"/>
    </row>
    <row r="14" spans="1:15" ht="24.6" customHeight="1" x14ac:dyDescent="0.3">
      <c r="A14" s="77" t="s">
        <v>122</v>
      </c>
      <c r="B14" s="17">
        <v>6</v>
      </c>
      <c r="C14" s="17">
        <v>6</v>
      </c>
      <c r="D14" s="165">
        <f>(B14+C14)/2</f>
        <v>6</v>
      </c>
      <c r="E14" s="165">
        <v>6</v>
      </c>
      <c r="F14" s="165">
        <v>6</v>
      </c>
      <c r="G14" s="165">
        <v>6</v>
      </c>
      <c r="H14" s="166">
        <v>6</v>
      </c>
      <c r="I14" s="166">
        <v>6</v>
      </c>
      <c r="J14" s="166">
        <v>6</v>
      </c>
      <c r="K14" s="9"/>
      <c r="L14" s="9"/>
      <c r="M14" s="9"/>
      <c r="N14" s="9"/>
      <c r="O14" s="9"/>
    </row>
    <row r="15" spans="1:15" ht="24.6" customHeight="1" x14ac:dyDescent="0.3">
      <c r="A15" s="77" t="s">
        <v>80</v>
      </c>
      <c r="B15" s="17">
        <v>49</v>
      </c>
      <c r="C15" s="17">
        <v>48</v>
      </c>
      <c r="D15" s="165">
        <f t="shared" ref="D15:D19" si="3">(B15+C15)/2</f>
        <v>48.5</v>
      </c>
      <c r="E15" s="165">
        <v>50</v>
      </c>
      <c r="F15" s="165">
        <v>50</v>
      </c>
      <c r="G15" s="165">
        <v>50</v>
      </c>
      <c r="H15" s="166">
        <v>50</v>
      </c>
      <c r="I15" s="166">
        <v>50</v>
      </c>
      <c r="J15" s="166">
        <v>50</v>
      </c>
      <c r="K15" s="9"/>
      <c r="L15" s="9"/>
      <c r="M15" s="9"/>
      <c r="N15" s="9"/>
      <c r="O15" s="9"/>
    </row>
    <row r="16" spans="1:15" ht="24.6" customHeight="1" x14ac:dyDescent="0.3">
      <c r="A16" s="77" t="s">
        <v>81</v>
      </c>
      <c r="B16" s="17">
        <v>89</v>
      </c>
      <c r="C16" s="17">
        <v>74</v>
      </c>
      <c r="D16" s="165">
        <f t="shared" si="3"/>
        <v>81.5</v>
      </c>
      <c r="E16" s="165">
        <v>74</v>
      </c>
      <c r="F16" s="165">
        <v>74</v>
      </c>
      <c r="G16" s="165">
        <v>74</v>
      </c>
      <c r="H16" s="166">
        <v>74</v>
      </c>
      <c r="I16" s="166">
        <v>74</v>
      </c>
      <c r="J16" s="166">
        <v>74</v>
      </c>
      <c r="K16" s="9"/>
      <c r="L16" s="9"/>
      <c r="M16" s="9"/>
      <c r="N16" s="9"/>
      <c r="O16" s="9"/>
    </row>
    <row r="17" spans="1:15" ht="24.6" customHeight="1" x14ac:dyDescent="0.3">
      <c r="A17" s="77" t="s">
        <v>82</v>
      </c>
      <c r="B17" s="17">
        <v>33</v>
      </c>
      <c r="C17" s="17">
        <v>26</v>
      </c>
      <c r="D17" s="165">
        <f t="shared" si="3"/>
        <v>29.5</v>
      </c>
      <c r="E17" s="165">
        <v>25</v>
      </c>
      <c r="F17" s="165">
        <v>25</v>
      </c>
      <c r="G17" s="165">
        <v>25</v>
      </c>
      <c r="H17" s="166">
        <v>25</v>
      </c>
      <c r="I17" s="166">
        <v>25</v>
      </c>
      <c r="J17" s="166">
        <v>25</v>
      </c>
      <c r="K17" s="9"/>
      <c r="L17" s="9"/>
      <c r="M17" s="9"/>
      <c r="N17" s="9"/>
      <c r="O17" s="9"/>
    </row>
    <row r="18" spans="1:15" ht="24.6" customHeight="1" x14ac:dyDescent="0.3">
      <c r="A18" s="77" t="s">
        <v>83</v>
      </c>
      <c r="B18" s="17">
        <v>18</v>
      </c>
      <c r="C18" s="17">
        <v>16</v>
      </c>
      <c r="D18" s="165">
        <f t="shared" si="3"/>
        <v>17</v>
      </c>
      <c r="E18" s="165">
        <v>17</v>
      </c>
      <c r="F18" s="165">
        <v>17</v>
      </c>
      <c r="G18" s="165">
        <v>17</v>
      </c>
      <c r="H18" s="166">
        <v>17</v>
      </c>
      <c r="I18" s="166">
        <v>17</v>
      </c>
      <c r="J18" s="166">
        <v>17</v>
      </c>
      <c r="K18" s="9"/>
      <c r="L18" s="9"/>
      <c r="M18" s="9"/>
      <c r="N18" s="9"/>
      <c r="O18" s="9"/>
    </row>
    <row r="19" spans="1:15" ht="24.6" customHeight="1" x14ac:dyDescent="0.3">
      <c r="A19" s="77" t="s">
        <v>123</v>
      </c>
      <c r="B19" s="17">
        <v>60</v>
      </c>
      <c r="C19" s="17">
        <v>59</v>
      </c>
      <c r="D19" s="165">
        <f t="shared" si="3"/>
        <v>59.5</v>
      </c>
      <c r="E19" s="165">
        <v>48</v>
      </c>
      <c r="F19" s="165">
        <v>48</v>
      </c>
      <c r="G19" s="165">
        <v>48</v>
      </c>
      <c r="H19" s="166">
        <v>48</v>
      </c>
      <c r="I19" s="166">
        <v>48</v>
      </c>
      <c r="J19" s="166">
        <v>48</v>
      </c>
      <c r="K19" s="9"/>
      <c r="L19" s="9"/>
      <c r="M19" s="9"/>
      <c r="N19" s="9"/>
      <c r="O19" s="9"/>
    </row>
    <row r="20" spans="1:15" ht="24.6" customHeight="1" x14ac:dyDescent="0.3">
      <c r="A20" s="3" t="s">
        <v>85</v>
      </c>
      <c r="B20" s="86">
        <f>SUM(B21:B26)</f>
        <v>255</v>
      </c>
      <c r="C20" s="86">
        <f t="shared" ref="C20:J20" si="4">SUM(C21:C26)</f>
        <v>229</v>
      </c>
      <c r="D20" s="86">
        <f t="shared" si="4"/>
        <v>242</v>
      </c>
      <c r="E20" s="86">
        <f t="shared" si="4"/>
        <v>220</v>
      </c>
      <c r="F20" s="86">
        <f t="shared" si="4"/>
        <v>220</v>
      </c>
      <c r="G20" s="86">
        <f t="shared" si="4"/>
        <v>220</v>
      </c>
      <c r="H20" s="86">
        <f t="shared" si="4"/>
        <v>220</v>
      </c>
      <c r="I20" s="86">
        <f t="shared" si="4"/>
        <v>220</v>
      </c>
      <c r="J20" s="86">
        <f t="shared" si="4"/>
        <v>220</v>
      </c>
      <c r="K20" s="9"/>
      <c r="L20" s="9"/>
      <c r="M20" s="9"/>
      <c r="N20" s="9"/>
      <c r="O20" s="9"/>
    </row>
    <row r="21" spans="1:15" ht="24.6" customHeight="1" x14ac:dyDescent="0.3">
      <c r="A21" s="77" t="s">
        <v>122</v>
      </c>
      <c r="B21" s="17">
        <v>6</v>
      </c>
      <c r="C21" s="17">
        <v>6</v>
      </c>
      <c r="D21" s="17">
        <f>(B21+C21)/2</f>
        <v>6</v>
      </c>
      <c r="E21" s="17">
        <v>6</v>
      </c>
      <c r="F21" s="17">
        <v>6</v>
      </c>
      <c r="G21" s="17">
        <v>6</v>
      </c>
      <c r="H21" s="17">
        <v>6</v>
      </c>
      <c r="I21" s="17">
        <v>6</v>
      </c>
      <c r="J21" s="17">
        <v>6</v>
      </c>
      <c r="K21" s="9"/>
      <c r="L21" s="9"/>
      <c r="M21" s="9"/>
      <c r="N21" s="9"/>
      <c r="O21" s="9"/>
    </row>
    <row r="22" spans="1:15" ht="24.6" customHeight="1" x14ac:dyDescent="0.3">
      <c r="A22" s="77" t="s">
        <v>80</v>
      </c>
      <c r="B22" s="17">
        <v>49</v>
      </c>
      <c r="C22" s="17">
        <v>48</v>
      </c>
      <c r="D22" s="17">
        <f t="shared" ref="D22:D26" si="5">(B22+C22)/2</f>
        <v>48.5</v>
      </c>
      <c r="E22" s="17">
        <v>50</v>
      </c>
      <c r="F22" s="17">
        <v>50</v>
      </c>
      <c r="G22" s="17">
        <v>50</v>
      </c>
      <c r="H22" s="17">
        <v>50</v>
      </c>
      <c r="I22" s="17">
        <v>50</v>
      </c>
      <c r="J22" s="17">
        <v>50</v>
      </c>
      <c r="K22" s="9"/>
      <c r="L22" s="9"/>
      <c r="M22" s="9"/>
      <c r="N22" s="9"/>
      <c r="O22" s="9"/>
    </row>
    <row r="23" spans="1:15" ht="24.6" customHeight="1" x14ac:dyDescent="0.3">
      <c r="A23" s="77" t="s">
        <v>81</v>
      </c>
      <c r="B23" s="17">
        <v>89</v>
      </c>
      <c r="C23" s="17">
        <v>74</v>
      </c>
      <c r="D23" s="17">
        <f t="shared" si="5"/>
        <v>81.5</v>
      </c>
      <c r="E23" s="17">
        <v>74</v>
      </c>
      <c r="F23" s="17">
        <v>74</v>
      </c>
      <c r="G23" s="17">
        <v>74</v>
      </c>
      <c r="H23" s="17">
        <v>74</v>
      </c>
      <c r="I23" s="17">
        <v>74</v>
      </c>
      <c r="J23" s="17">
        <v>74</v>
      </c>
      <c r="K23" s="9"/>
      <c r="L23" s="9"/>
      <c r="M23" s="9"/>
      <c r="N23" s="9"/>
      <c r="O23" s="9"/>
    </row>
    <row r="24" spans="1:15" ht="24.6" customHeight="1" x14ac:dyDescent="0.3">
      <c r="A24" s="77" t="s">
        <v>82</v>
      </c>
      <c r="B24" s="17">
        <v>33</v>
      </c>
      <c r="C24" s="17">
        <v>26</v>
      </c>
      <c r="D24" s="17">
        <f t="shared" si="5"/>
        <v>29.5</v>
      </c>
      <c r="E24" s="17">
        <v>25</v>
      </c>
      <c r="F24" s="17">
        <v>25</v>
      </c>
      <c r="G24" s="17">
        <v>25</v>
      </c>
      <c r="H24" s="17">
        <v>25</v>
      </c>
      <c r="I24" s="17">
        <v>25</v>
      </c>
      <c r="J24" s="17">
        <v>25</v>
      </c>
      <c r="K24" s="9"/>
      <c r="L24" s="9"/>
      <c r="M24" s="9"/>
      <c r="N24" s="9"/>
      <c r="O24" s="9"/>
    </row>
    <row r="25" spans="1:15" ht="24.6" customHeight="1" x14ac:dyDescent="0.3">
      <c r="A25" s="77" t="s">
        <v>83</v>
      </c>
      <c r="B25" s="17">
        <v>18</v>
      </c>
      <c r="C25" s="17">
        <v>16</v>
      </c>
      <c r="D25" s="17">
        <f t="shared" si="5"/>
        <v>17</v>
      </c>
      <c r="E25" s="17">
        <v>17</v>
      </c>
      <c r="F25" s="17">
        <v>17</v>
      </c>
      <c r="G25" s="17">
        <v>17</v>
      </c>
      <c r="H25" s="17">
        <v>17</v>
      </c>
      <c r="I25" s="17">
        <v>17</v>
      </c>
      <c r="J25" s="17">
        <v>17</v>
      </c>
      <c r="K25" s="9"/>
      <c r="L25" s="9"/>
      <c r="M25" s="9"/>
      <c r="N25" s="9"/>
      <c r="O25" s="9"/>
    </row>
    <row r="26" spans="1:15" ht="24.6" customHeight="1" x14ac:dyDescent="0.3">
      <c r="A26" s="77" t="s">
        <v>123</v>
      </c>
      <c r="B26" s="17">
        <v>60</v>
      </c>
      <c r="C26" s="17">
        <v>59</v>
      </c>
      <c r="D26" s="17">
        <f t="shared" si="5"/>
        <v>59.5</v>
      </c>
      <c r="E26" s="17">
        <v>48</v>
      </c>
      <c r="F26" s="17">
        <v>48</v>
      </c>
      <c r="G26" s="17">
        <v>48</v>
      </c>
      <c r="H26" s="17">
        <v>48</v>
      </c>
      <c r="I26" s="17">
        <v>48</v>
      </c>
      <c r="J26" s="17">
        <v>48</v>
      </c>
      <c r="K26" s="9"/>
      <c r="L26" s="9"/>
      <c r="M26" s="9"/>
      <c r="N26" s="9"/>
      <c r="O26" s="9"/>
    </row>
    <row r="27" spans="1:15" ht="24.6" customHeight="1" x14ac:dyDescent="0.3">
      <c r="A27" s="3" t="s">
        <v>155</v>
      </c>
      <c r="B27" s="86">
        <f>B28+B29+B30+B31+B32+B33</f>
        <v>13592808</v>
      </c>
      <c r="C27" s="86">
        <f t="shared" ref="C27:J27" si="6">C28+C29+C30+C31+C32+C33</f>
        <v>23217489</v>
      </c>
      <c r="D27" s="86">
        <f t="shared" si="6"/>
        <v>18405148.5</v>
      </c>
      <c r="E27" s="86">
        <f t="shared" si="6"/>
        <v>27076225</v>
      </c>
      <c r="F27" s="86">
        <f t="shared" si="6"/>
        <v>27076225</v>
      </c>
      <c r="G27" s="86">
        <f t="shared" si="6"/>
        <v>27076225</v>
      </c>
      <c r="H27" s="86">
        <f t="shared" si="6"/>
        <v>27076225</v>
      </c>
      <c r="I27" s="86">
        <f t="shared" si="6"/>
        <v>27076225</v>
      </c>
      <c r="J27" s="86">
        <f t="shared" si="6"/>
        <v>27076225</v>
      </c>
      <c r="K27" s="9"/>
      <c r="L27" s="9"/>
      <c r="M27" s="9"/>
      <c r="N27" s="9"/>
      <c r="O27" s="9"/>
    </row>
    <row r="28" spans="1:15" ht="24.6" customHeight="1" x14ac:dyDescent="0.3">
      <c r="A28" s="77" t="s">
        <v>122</v>
      </c>
      <c r="B28" s="17">
        <v>718992</v>
      </c>
      <c r="C28" s="17">
        <v>1046212</v>
      </c>
      <c r="D28" s="17">
        <f>(B28+C28)/2</f>
        <v>882602</v>
      </c>
      <c r="E28" s="17">
        <v>1261590</v>
      </c>
      <c r="F28" s="17">
        <v>1261590</v>
      </c>
      <c r="G28" s="17">
        <v>1261590</v>
      </c>
      <c r="H28" s="17">
        <v>1261590</v>
      </c>
      <c r="I28" s="17">
        <v>1261590</v>
      </c>
      <c r="J28" s="17">
        <v>1261590</v>
      </c>
      <c r="K28" s="9"/>
      <c r="L28" s="9"/>
      <c r="M28" s="9"/>
      <c r="N28" s="9"/>
      <c r="O28" s="9"/>
    </row>
    <row r="29" spans="1:15" ht="24.6" customHeight="1" x14ac:dyDescent="0.3">
      <c r="A29" s="77" t="s">
        <v>80</v>
      </c>
      <c r="B29" s="17">
        <v>4478448</v>
      </c>
      <c r="C29" s="17">
        <v>8064511</v>
      </c>
      <c r="D29" s="17">
        <f t="shared" ref="D29:D33" si="7">(B29+C29)/2</f>
        <v>6271479.5</v>
      </c>
      <c r="E29" s="17">
        <v>9911556</v>
      </c>
      <c r="F29" s="17">
        <v>9911556</v>
      </c>
      <c r="G29" s="17">
        <v>9911556</v>
      </c>
      <c r="H29" s="17">
        <v>9911556</v>
      </c>
      <c r="I29" s="17">
        <v>9911556</v>
      </c>
      <c r="J29" s="17">
        <v>9911556</v>
      </c>
      <c r="K29" s="9"/>
      <c r="L29" s="9"/>
      <c r="M29" s="9"/>
      <c r="N29" s="9"/>
      <c r="O29" s="9"/>
    </row>
    <row r="30" spans="1:15" ht="24.6" customHeight="1" x14ac:dyDescent="0.3">
      <c r="A30" s="77" t="s">
        <v>81</v>
      </c>
      <c r="B30" s="17">
        <v>4891692</v>
      </c>
      <c r="C30" s="17">
        <v>7948446</v>
      </c>
      <c r="D30" s="17">
        <f t="shared" si="7"/>
        <v>6420069</v>
      </c>
      <c r="E30" s="17">
        <v>9423347</v>
      </c>
      <c r="F30" s="17">
        <v>9423347</v>
      </c>
      <c r="G30" s="17">
        <v>9423347</v>
      </c>
      <c r="H30" s="17">
        <v>9423347</v>
      </c>
      <c r="I30" s="17">
        <v>9423347</v>
      </c>
      <c r="J30" s="17">
        <v>9423347</v>
      </c>
      <c r="K30" s="9"/>
      <c r="L30" s="9"/>
      <c r="M30" s="9"/>
      <c r="N30" s="9"/>
      <c r="O30" s="9"/>
    </row>
    <row r="31" spans="1:15" ht="24.6" customHeight="1" x14ac:dyDescent="0.3">
      <c r="A31" s="77" t="s">
        <v>82</v>
      </c>
      <c r="B31" s="17">
        <v>832440</v>
      </c>
      <c r="C31" s="17">
        <v>1577000</v>
      </c>
      <c r="D31" s="17">
        <f t="shared" si="7"/>
        <v>1204720</v>
      </c>
      <c r="E31" s="17">
        <v>1558500</v>
      </c>
      <c r="F31" s="17">
        <v>1558500</v>
      </c>
      <c r="G31" s="17">
        <v>1558500</v>
      </c>
      <c r="H31" s="17">
        <v>1558500</v>
      </c>
      <c r="I31" s="17">
        <v>1558500</v>
      </c>
      <c r="J31" s="17">
        <v>1558500</v>
      </c>
      <c r="K31" s="9"/>
      <c r="L31" s="9"/>
      <c r="M31" s="9"/>
      <c r="N31" s="9"/>
      <c r="O31" s="9"/>
    </row>
    <row r="32" spans="1:15" ht="24.6" customHeight="1" x14ac:dyDescent="0.3">
      <c r="A32" s="77" t="s">
        <v>83</v>
      </c>
      <c r="B32" s="17">
        <v>761712</v>
      </c>
      <c r="C32" s="17">
        <v>1501964</v>
      </c>
      <c r="D32" s="17">
        <f t="shared" si="7"/>
        <v>1131838</v>
      </c>
      <c r="E32" s="17">
        <v>1775576</v>
      </c>
      <c r="F32" s="17">
        <v>1775576</v>
      </c>
      <c r="G32" s="17">
        <v>1775576</v>
      </c>
      <c r="H32" s="17">
        <v>1775576</v>
      </c>
      <c r="I32" s="17">
        <v>1775576</v>
      </c>
      <c r="J32" s="17">
        <v>1775576</v>
      </c>
      <c r="K32" s="9"/>
      <c r="L32" s="9"/>
      <c r="M32" s="9"/>
      <c r="N32" s="9"/>
      <c r="O32" s="9"/>
    </row>
    <row r="33" spans="1:15" ht="24.6" customHeight="1" x14ac:dyDescent="0.3">
      <c r="A33" s="77" t="s">
        <v>123</v>
      </c>
      <c r="B33" s="17">
        <v>1909524</v>
      </c>
      <c r="C33" s="17">
        <v>3079356</v>
      </c>
      <c r="D33" s="17">
        <f t="shared" si="7"/>
        <v>2494440</v>
      </c>
      <c r="E33" s="17">
        <v>3145656</v>
      </c>
      <c r="F33" s="17">
        <v>3145656</v>
      </c>
      <c r="G33" s="17">
        <v>3145656</v>
      </c>
      <c r="H33" s="17">
        <v>3145656</v>
      </c>
      <c r="I33" s="17">
        <v>3145656</v>
      </c>
      <c r="J33" s="17">
        <v>3145656</v>
      </c>
      <c r="K33" s="9"/>
      <c r="L33" s="9"/>
      <c r="M33" s="9"/>
      <c r="N33" s="9"/>
      <c r="O33" s="9"/>
    </row>
    <row r="34" spans="1:15" ht="42.75" customHeight="1" x14ac:dyDescent="0.3">
      <c r="A34" s="3" t="s">
        <v>86</v>
      </c>
      <c r="B34" s="119">
        <f t="shared" ref="B34:B40" si="8">B27/B20/12</f>
        <v>4442.0941176470587</v>
      </c>
      <c r="C34" s="119">
        <f t="shared" ref="C34:D34" si="9">C27/C20/12</f>
        <v>8448.8679039301314</v>
      </c>
      <c r="D34" s="119">
        <f t="shared" si="9"/>
        <v>6337.8610537190079</v>
      </c>
      <c r="E34" s="119">
        <f t="shared" ref="E34:J35" si="10">E27/E6/12</f>
        <v>10118.170777279522</v>
      </c>
      <c r="F34" s="119">
        <f t="shared" si="10"/>
        <v>10118.170777279522</v>
      </c>
      <c r="G34" s="119">
        <f t="shared" si="10"/>
        <v>10118.170777279522</v>
      </c>
      <c r="H34" s="119">
        <f t="shared" si="10"/>
        <v>10118.170777279522</v>
      </c>
      <c r="I34" s="119">
        <f t="shared" si="10"/>
        <v>10118.170777279522</v>
      </c>
      <c r="J34" s="119">
        <f t="shared" si="10"/>
        <v>10118.170777279522</v>
      </c>
      <c r="K34" s="9"/>
      <c r="L34" s="9"/>
      <c r="M34" s="9"/>
      <c r="N34" s="9"/>
      <c r="O34" s="9"/>
    </row>
    <row r="35" spans="1:15" ht="42.75" customHeight="1" x14ac:dyDescent="0.3">
      <c r="A35" s="175" t="s">
        <v>122</v>
      </c>
      <c r="B35" s="168">
        <f t="shared" si="8"/>
        <v>9986</v>
      </c>
      <c r="C35" s="168">
        <f t="shared" ref="C35:D35" si="11">C28/C21/12</f>
        <v>14530.722222222221</v>
      </c>
      <c r="D35" s="168">
        <f t="shared" si="11"/>
        <v>12258.361111111111</v>
      </c>
      <c r="E35" s="168">
        <f t="shared" si="10"/>
        <v>17522.083333333332</v>
      </c>
      <c r="F35" s="168">
        <f t="shared" si="10"/>
        <v>17522.083333333332</v>
      </c>
      <c r="G35" s="168">
        <f t="shared" si="10"/>
        <v>17522.083333333332</v>
      </c>
      <c r="H35" s="168">
        <f t="shared" si="10"/>
        <v>17522.083333333332</v>
      </c>
      <c r="I35" s="168">
        <f t="shared" si="10"/>
        <v>17522.083333333332</v>
      </c>
      <c r="J35" s="168">
        <f t="shared" si="10"/>
        <v>17522.083333333332</v>
      </c>
      <c r="K35" s="9"/>
      <c r="L35" s="9"/>
      <c r="M35" s="9"/>
      <c r="N35" s="9"/>
      <c r="O35" s="9"/>
    </row>
    <row r="36" spans="1:15" ht="37.5" customHeight="1" x14ac:dyDescent="0.3">
      <c r="A36" s="175" t="s">
        <v>80</v>
      </c>
      <c r="B36" s="168">
        <f t="shared" si="8"/>
        <v>7616.408163265306</v>
      </c>
      <c r="C36" s="168">
        <f t="shared" ref="C36:D36" si="12">C29/C22/12</f>
        <v>14000.887152777779</v>
      </c>
      <c r="D36" s="168">
        <f t="shared" si="12"/>
        <v>10775.73797250859</v>
      </c>
      <c r="E36" s="168">
        <f>E29/E8/12</f>
        <v>15960.637681159422</v>
      </c>
      <c r="F36" s="168">
        <f t="shared" ref="E36:J40" si="13">F29/F8/12</f>
        <v>15960.637681159422</v>
      </c>
      <c r="G36" s="168">
        <f t="shared" si="13"/>
        <v>15960.637681159422</v>
      </c>
      <c r="H36" s="168">
        <f t="shared" si="13"/>
        <v>15960.637681159422</v>
      </c>
      <c r="I36" s="168">
        <f t="shared" si="13"/>
        <v>15960.637681159422</v>
      </c>
      <c r="J36" s="168">
        <f t="shared" si="13"/>
        <v>15960.637681159422</v>
      </c>
      <c r="K36" s="9"/>
      <c r="L36" s="9"/>
      <c r="M36" s="9"/>
      <c r="N36" s="9"/>
      <c r="O36" s="9"/>
    </row>
    <row r="37" spans="1:15" ht="42.75" customHeight="1" x14ac:dyDescent="0.3">
      <c r="A37" s="175" t="s">
        <v>81</v>
      </c>
      <c r="B37" s="168">
        <f t="shared" si="8"/>
        <v>4580.2359550561796</v>
      </c>
      <c r="C37" s="168">
        <f t="shared" ref="C37:D37" si="14">C30/C23/12</f>
        <v>8950.9527027027016</v>
      </c>
      <c r="D37" s="168">
        <f t="shared" si="14"/>
        <v>6564.4877300613489</v>
      </c>
      <c r="E37" s="168">
        <f>E30/E9/12</f>
        <v>10435.600221483943</v>
      </c>
      <c r="F37" s="168">
        <f t="shared" si="13"/>
        <v>10435.600221483943</v>
      </c>
      <c r="G37" s="168">
        <f t="shared" si="13"/>
        <v>10435.600221483943</v>
      </c>
      <c r="H37" s="168">
        <f t="shared" si="13"/>
        <v>10435.600221483943</v>
      </c>
      <c r="I37" s="168">
        <f t="shared" si="13"/>
        <v>10435.600221483943</v>
      </c>
      <c r="J37" s="168">
        <f t="shared" si="13"/>
        <v>10435.600221483943</v>
      </c>
      <c r="K37" s="9"/>
      <c r="L37" s="9"/>
      <c r="M37" s="9"/>
      <c r="N37" s="9"/>
      <c r="O37" s="9"/>
    </row>
    <row r="38" spans="1:15" ht="42.75" customHeight="1" x14ac:dyDescent="0.3">
      <c r="A38" s="175" t="s">
        <v>82</v>
      </c>
      <c r="B38" s="168">
        <f t="shared" si="8"/>
        <v>2102.121212121212</v>
      </c>
      <c r="C38" s="168">
        <f t="shared" ref="C38:D38" si="15">C31/C24/12</f>
        <v>5054.4871794871797</v>
      </c>
      <c r="D38" s="168">
        <f t="shared" si="15"/>
        <v>3403.1638418079096</v>
      </c>
      <c r="E38" s="168">
        <f t="shared" si="13"/>
        <v>5195</v>
      </c>
      <c r="F38" s="168">
        <f t="shared" si="13"/>
        <v>5195</v>
      </c>
      <c r="G38" s="168">
        <f t="shared" si="13"/>
        <v>5195</v>
      </c>
      <c r="H38" s="168">
        <f t="shared" si="13"/>
        <v>5195</v>
      </c>
      <c r="I38" s="168">
        <f t="shared" si="13"/>
        <v>5195</v>
      </c>
      <c r="J38" s="168">
        <f t="shared" si="13"/>
        <v>5195</v>
      </c>
      <c r="K38" s="9"/>
      <c r="L38" s="9"/>
      <c r="M38" s="9"/>
      <c r="N38" s="9"/>
      <c r="O38" s="9"/>
    </row>
    <row r="39" spans="1:15" ht="42.75" customHeight="1" x14ac:dyDescent="0.3">
      <c r="A39" s="175" t="s">
        <v>83</v>
      </c>
      <c r="B39" s="168">
        <f t="shared" si="8"/>
        <v>3526.4444444444448</v>
      </c>
      <c r="C39" s="168">
        <f t="shared" ref="C39:D39" si="16">C32/C25/12</f>
        <v>7822.729166666667</v>
      </c>
      <c r="D39" s="168">
        <f t="shared" si="16"/>
        <v>5548.2254901960778</v>
      </c>
      <c r="E39" s="168">
        <f t="shared" si="13"/>
        <v>8967.5555555555566</v>
      </c>
      <c r="F39" s="168">
        <f t="shared" si="13"/>
        <v>8967.5555555555566</v>
      </c>
      <c r="G39" s="168">
        <f t="shared" si="13"/>
        <v>8967.5555555555566</v>
      </c>
      <c r="H39" s="168">
        <f t="shared" si="13"/>
        <v>8967.5555555555566</v>
      </c>
      <c r="I39" s="168">
        <f t="shared" si="13"/>
        <v>8967.5555555555566</v>
      </c>
      <c r="J39" s="168">
        <f t="shared" si="13"/>
        <v>8967.5555555555566</v>
      </c>
      <c r="K39" s="9"/>
      <c r="L39" s="9"/>
      <c r="M39" s="9"/>
      <c r="N39" s="9"/>
      <c r="O39" s="9"/>
    </row>
    <row r="40" spans="1:15" ht="24.6" customHeight="1" x14ac:dyDescent="0.3">
      <c r="A40" s="175" t="s">
        <v>123</v>
      </c>
      <c r="B40" s="168">
        <f t="shared" si="8"/>
        <v>2652.1166666666668</v>
      </c>
      <c r="C40" s="168">
        <f t="shared" ref="C40:D40" si="17">C33/C26/12</f>
        <v>4349.3728813559328</v>
      </c>
      <c r="D40" s="168">
        <f t="shared" si="17"/>
        <v>3493.613445378151</v>
      </c>
      <c r="E40" s="168">
        <f t="shared" si="13"/>
        <v>5404.9072164948457</v>
      </c>
      <c r="F40" s="168">
        <f t="shared" si="13"/>
        <v>5404.9072164948457</v>
      </c>
      <c r="G40" s="168">
        <f t="shared" si="13"/>
        <v>5404.9072164948457</v>
      </c>
      <c r="H40" s="168">
        <f t="shared" si="13"/>
        <v>5404.9072164948457</v>
      </c>
      <c r="I40" s="168">
        <f t="shared" si="13"/>
        <v>5404.9072164948457</v>
      </c>
      <c r="J40" s="168">
        <f t="shared" si="13"/>
        <v>5404.9072164948457</v>
      </c>
      <c r="K40" s="9"/>
      <c r="L40" s="9"/>
      <c r="M40" s="9"/>
      <c r="N40" s="9"/>
      <c r="O40" s="9"/>
    </row>
    <row r="41" spans="1:15" ht="24.6" customHeight="1" x14ac:dyDescent="0.3">
      <c r="A41" s="67"/>
      <c r="B41" s="56"/>
      <c r="C41" s="78"/>
      <c r="D41" s="79"/>
      <c r="E41" s="79"/>
      <c r="F41" s="79"/>
      <c r="G41" s="79"/>
      <c r="H41" s="70"/>
      <c r="I41" s="70"/>
      <c r="J41" s="70"/>
      <c r="K41" s="9"/>
      <c r="L41" s="9"/>
      <c r="M41" s="9"/>
      <c r="N41" s="9"/>
      <c r="O41" s="9"/>
    </row>
    <row r="42" spans="1:15" ht="18.600000000000001" customHeight="1" x14ac:dyDescent="0.3">
      <c r="A42" s="55"/>
      <c r="B42" s="56"/>
      <c r="C42" s="56"/>
      <c r="D42" s="80"/>
      <c r="E42" s="80"/>
      <c r="F42" s="79"/>
      <c r="G42" s="79"/>
    </row>
    <row r="43" spans="1:15" ht="21.75" customHeight="1" x14ac:dyDescent="0.3">
      <c r="A43" s="167" t="s">
        <v>98</v>
      </c>
      <c r="B43" s="12"/>
      <c r="C43" s="83"/>
      <c r="D43" s="84"/>
      <c r="E43" s="84"/>
      <c r="F43" s="229" t="s">
        <v>188</v>
      </c>
      <c r="G43" s="229"/>
    </row>
    <row r="44" spans="1:15" x14ac:dyDescent="0.3">
      <c r="A44" s="82"/>
      <c r="B44" s="12"/>
      <c r="C44" s="12" t="s">
        <v>10</v>
      </c>
      <c r="D44" s="84"/>
      <c r="E44" s="226" t="s">
        <v>87</v>
      </c>
      <c r="F44" s="226"/>
      <c r="G44" s="226"/>
    </row>
    <row r="45" spans="1:15" ht="13.9" customHeight="1" x14ac:dyDescent="0.3"/>
    <row r="46" spans="1:15" x14ac:dyDescent="0.3">
      <c r="A46" s="85" t="s">
        <v>186</v>
      </c>
    </row>
    <row r="47" spans="1:15" x14ac:dyDescent="0.3">
      <c r="A47" s="85" t="s">
        <v>187</v>
      </c>
    </row>
  </sheetData>
  <mergeCells count="8">
    <mergeCell ref="C1:F1"/>
    <mergeCell ref="H3:J3"/>
    <mergeCell ref="E44:G44"/>
    <mergeCell ref="B2:G2"/>
    <mergeCell ref="A3:A4"/>
    <mergeCell ref="B3:D3"/>
    <mergeCell ref="E3:G3"/>
    <mergeCell ref="F43:G43"/>
  </mergeCells>
  <pageMargins left="0.82677165354330717" right="0.43307086614173229" top="0.74803149606299213" bottom="0.74803149606299213" header="0" footer="0"/>
  <pageSetup paperSize="9" scale="70" fitToHeight="4" orientation="landscape" r:id="rId1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view="pageBreakPreview" topLeftCell="A28" zoomScaleNormal="100" zoomScaleSheetLayoutView="100" workbookViewId="0">
      <selection activeCell="F118" sqref="F118"/>
    </sheetView>
  </sheetViews>
  <sheetFormatPr defaultColWidth="9.140625" defaultRowHeight="18" x14ac:dyDescent="0.3"/>
  <cols>
    <col min="1" max="1" width="61.5703125" style="8" customWidth="1"/>
    <col min="2" max="2" width="7.140625" style="8" customWidth="1"/>
    <col min="3" max="3" width="16.28515625" style="6" customWidth="1"/>
    <col min="4" max="4" width="17.85546875" style="6" customWidth="1"/>
    <col min="5" max="5" width="16.7109375" style="6" customWidth="1"/>
    <col min="6" max="6" width="15.5703125" style="6" customWidth="1"/>
    <col min="7" max="16384" width="9.140625" style="7"/>
  </cols>
  <sheetData>
    <row r="1" spans="1:10" ht="7.5" customHeight="1" x14ac:dyDescent="0.3">
      <c r="A1" s="4"/>
      <c r="B1" s="4"/>
      <c r="C1" s="1"/>
      <c r="D1" s="2"/>
    </row>
    <row r="2" spans="1:10" ht="13.9" customHeight="1" x14ac:dyDescent="0.3">
      <c r="A2" s="4"/>
      <c r="B2" s="4"/>
      <c r="C2" s="230"/>
      <c r="D2" s="230"/>
      <c r="E2" s="230"/>
      <c r="F2" s="230"/>
      <c r="J2" s="9"/>
    </row>
    <row r="3" spans="1:10" ht="25.5" customHeight="1" x14ac:dyDescent="0.3">
      <c r="A3" s="231" t="s">
        <v>143</v>
      </c>
      <c r="B3" s="231"/>
      <c r="C3" s="231"/>
      <c r="D3" s="231"/>
      <c r="E3" s="231"/>
      <c r="F3" s="231"/>
    </row>
    <row r="4" spans="1:10" ht="39.75" customHeight="1" x14ac:dyDescent="0.3">
      <c r="A4" s="232" t="s">
        <v>196</v>
      </c>
      <c r="B4" s="232"/>
      <c r="C4" s="232"/>
      <c r="D4" s="232"/>
      <c r="E4" s="232"/>
      <c r="F4" s="232"/>
    </row>
    <row r="5" spans="1:10" ht="13.15" customHeight="1" x14ac:dyDescent="0.3">
      <c r="A5" s="209" t="s">
        <v>49</v>
      </c>
      <c r="B5" s="209"/>
      <c r="C5" s="209"/>
      <c r="D5" s="209"/>
      <c r="E5" s="209"/>
      <c r="F5" s="209"/>
    </row>
    <row r="6" spans="1:10" ht="17.45" customHeight="1" x14ac:dyDescent="0.3">
      <c r="A6" s="211" t="s">
        <v>205</v>
      </c>
      <c r="B6" s="211"/>
      <c r="C6" s="211"/>
      <c r="D6" s="211"/>
      <c r="E6" s="211"/>
      <c r="F6" s="211"/>
    </row>
    <row r="7" spans="1:10" ht="11.45" customHeight="1" x14ac:dyDescent="0.3">
      <c r="A7" s="10"/>
      <c r="B7" s="11"/>
      <c r="E7" s="12" t="s">
        <v>154</v>
      </c>
    </row>
    <row r="8" spans="1:10" ht="30" customHeight="1" x14ac:dyDescent="0.3">
      <c r="A8" s="199" t="s">
        <v>7</v>
      </c>
      <c r="B8" s="199" t="s">
        <v>0</v>
      </c>
      <c r="C8" s="198" t="s">
        <v>138</v>
      </c>
      <c r="D8" s="198"/>
      <c r="E8" s="198"/>
      <c r="F8" s="198"/>
    </row>
    <row r="9" spans="1:10" ht="21" customHeight="1" x14ac:dyDescent="0.3">
      <c r="A9" s="199"/>
      <c r="B9" s="199"/>
      <c r="C9" s="13" t="s">
        <v>139</v>
      </c>
      <c r="D9" s="14" t="s">
        <v>140</v>
      </c>
      <c r="E9" s="74" t="s">
        <v>141</v>
      </c>
      <c r="F9" s="14" t="s">
        <v>142</v>
      </c>
    </row>
    <row r="10" spans="1:10" ht="15" customHeight="1" x14ac:dyDescent="0.3">
      <c r="A10" s="15" t="s">
        <v>8</v>
      </c>
      <c r="B10" s="15" t="s">
        <v>9</v>
      </c>
      <c r="C10" s="17">
        <v>3</v>
      </c>
      <c r="D10" s="18">
        <v>4</v>
      </c>
      <c r="E10" s="18">
        <v>5</v>
      </c>
      <c r="F10" s="18">
        <v>6</v>
      </c>
    </row>
    <row r="11" spans="1:10" x14ac:dyDescent="0.3">
      <c r="A11" s="200" t="s">
        <v>69</v>
      </c>
      <c r="B11" s="201"/>
      <c r="C11" s="201"/>
      <c r="D11" s="201"/>
      <c r="E11" s="201"/>
      <c r="F11" s="202"/>
    </row>
    <row r="12" spans="1:10" ht="37.5" customHeight="1" x14ac:dyDescent="0.3">
      <c r="A12" s="19" t="s">
        <v>15</v>
      </c>
      <c r="B12" s="20" t="s">
        <v>39</v>
      </c>
      <c r="C12" s="140">
        <f>'Додаток 1 (форма плану)'!G24+'Додаток 1 (форма плану)'!H24</f>
        <v>16843370</v>
      </c>
      <c r="D12" s="190">
        <v>16843370</v>
      </c>
      <c r="E12" s="177">
        <f>C12-D12</f>
        <v>0</v>
      </c>
      <c r="F12" s="177">
        <f>(D12/C12)*100%</f>
        <v>1</v>
      </c>
    </row>
    <row r="13" spans="1:10" ht="36.75" customHeight="1" x14ac:dyDescent="0.3">
      <c r="A13" s="19" t="s">
        <v>72</v>
      </c>
      <c r="B13" s="20" t="s">
        <v>40</v>
      </c>
      <c r="C13" s="123">
        <f t="shared" ref="C13" si="0">C14+C15</f>
        <v>4887117</v>
      </c>
      <c r="D13" s="123">
        <f>D14+D15</f>
        <v>4887117</v>
      </c>
      <c r="E13" s="177">
        <f t="shared" ref="E13:E77" si="1">C13-D13</f>
        <v>0</v>
      </c>
      <c r="F13" s="177">
        <f t="shared" ref="F13:F77" si="2">(D13/C13)*100%</f>
        <v>1</v>
      </c>
    </row>
    <row r="14" spans="1:10" x14ac:dyDescent="0.3">
      <c r="A14" s="21" t="s">
        <v>90</v>
      </c>
      <c r="B14" s="20" t="s">
        <v>41</v>
      </c>
      <c r="C14" s="126">
        <f>'Додаток 1 (форма плану)'!G26+'Додаток 1 (форма плану)'!H26</f>
        <v>4887117</v>
      </c>
      <c r="D14" s="176">
        <v>4887117</v>
      </c>
      <c r="E14" s="177">
        <f t="shared" si="1"/>
        <v>0</v>
      </c>
      <c r="F14" s="177">
        <f t="shared" si="2"/>
        <v>1</v>
      </c>
    </row>
    <row r="15" spans="1:10" x14ac:dyDescent="0.3">
      <c r="A15" s="21" t="s">
        <v>89</v>
      </c>
      <c r="B15" s="20" t="s">
        <v>42</v>
      </c>
      <c r="C15" s="126">
        <f>'Додаток 1 (форма плану)'!G27</f>
        <v>0</v>
      </c>
      <c r="D15" s="176">
        <v>0</v>
      </c>
      <c r="E15" s="177">
        <f t="shared" si="1"/>
        <v>0</v>
      </c>
      <c r="F15" s="177" t="e">
        <f t="shared" si="2"/>
        <v>#DIV/0!</v>
      </c>
    </row>
    <row r="16" spans="1:10" ht="37.5" customHeight="1" x14ac:dyDescent="0.3">
      <c r="A16" s="19" t="s">
        <v>207</v>
      </c>
      <c r="B16" s="20" t="s">
        <v>43</v>
      </c>
      <c r="C16" s="123">
        <f t="shared" ref="C16:D16" si="3">C17+C18</f>
        <v>0</v>
      </c>
      <c r="D16" s="123">
        <f t="shared" si="3"/>
        <v>0</v>
      </c>
      <c r="E16" s="177">
        <f t="shared" si="1"/>
        <v>0</v>
      </c>
      <c r="F16" s="177" t="e">
        <f t="shared" si="2"/>
        <v>#DIV/0!</v>
      </c>
      <c r="H16" s="24" t="s">
        <v>95</v>
      </c>
    </row>
    <row r="17" spans="1:8" x14ac:dyDescent="0.3">
      <c r="A17" s="21" t="s">
        <v>90</v>
      </c>
      <c r="B17" s="20" t="s">
        <v>44</v>
      </c>
      <c r="C17" s="126">
        <f>'Додаток 1 (форма плану)'!G29+'Додаток 1 (форма плану)'!H29</f>
        <v>0</v>
      </c>
      <c r="D17" s="176">
        <v>0</v>
      </c>
      <c r="E17" s="177">
        <f t="shared" si="1"/>
        <v>0</v>
      </c>
      <c r="F17" s="177" t="e">
        <f t="shared" si="2"/>
        <v>#DIV/0!</v>
      </c>
    </row>
    <row r="18" spans="1:8" x14ac:dyDescent="0.3">
      <c r="A18" s="21" t="s">
        <v>89</v>
      </c>
      <c r="B18" s="20" t="s">
        <v>45</v>
      </c>
      <c r="C18" s="126">
        <f>'Додаток 1 (форма плану)'!G30+'Додаток 1 (форма плану)'!H30</f>
        <v>0</v>
      </c>
      <c r="D18" s="176">
        <v>0</v>
      </c>
      <c r="E18" s="177">
        <f t="shared" si="1"/>
        <v>0</v>
      </c>
      <c r="F18" s="177" t="e">
        <f t="shared" si="2"/>
        <v>#DIV/0!</v>
      </c>
    </row>
    <row r="19" spans="1:8" ht="19.899999999999999" customHeight="1" x14ac:dyDescent="0.3">
      <c r="A19" s="25" t="s">
        <v>16</v>
      </c>
      <c r="B19" s="26" t="s">
        <v>46</v>
      </c>
      <c r="C19" s="128">
        <f>C20+C21+C22+C23+C24+C25+C26</f>
        <v>9109347</v>
      </c>
      <c r="D19" s="128">
        <f>D20+D21+D22+D23+D24+D25+D26</f>
        <v>9109347</v>
      </c>
      <c r="E19" s="177">
        <f t="shared" si="1"/>
        <v>0</v>
      </c>
      <c r="F19" s="177">
        <f t="shared" si="2"/>
        <v>1</v>
      </c>
    </row>
    <row r="20" spans="1:8" ht="33" customHeight="1" x14ac:dyDescent="0.3">
      <c r="A20" s="27" t="s">
        <v>198</v>
      </c>
      <c r="B20" s="17">
        <v>1410</v>
      </c>
      <c r="C20" s="129">
        <f>'Додаток 1 (форма плану)'!G32+'Додаток 1 (форма плану)'!H32</f>
        <v>61418</v>
      </c>
      <c r="D20" s="187">
        <v>61418</v>
      </c>
      <c r="E20" s="177">
        <f t="shared" si="1"/>
        <v>0</v>
      </c>
      <c r="F20" s="177">
        <f t="shared" si="2"/>
        <v>1</v>
      </c>
      <c r="H20" s="24" t="s">
        <v>93</v>
      </c>
    </row>
    <row r="21" spans="1:8" ht="32.25" x14ac:dyDescent="0.3">
      <c r="A21" s="29" t="s">
        <v>158</v>
      </c>
      <c r="B21" s="30">
        <v>1420</v>
      </c>
      <c r="C21" s="129">
        <f>'Додаток 1 (форма плану)'!G33+'Додаток 1 (форма плану)'!H33</f>
        <v>113770</v>
      </c>
      <c r="D21" s="188">
        <v>113770</v>
      </c>
      <c r="E21" s="177">
        <f t="shared" si="1"/>
        <v>0</v>
      </c>
      <c r="F21" s="177">
        <f t="shared" si="2"/>
        <v>1</v>
      </c>
      <c r="H21" s="24" t="s">
        <v>94</v>
      </c>
    </row>
    <row r="22" spans="1:8" x14ac:dyDescent="0.3">
      <c r="A22" s="31" t="s">
        <v>27</v>
      </c>
      <c r="B22" s="32">
        <v>1430</v>
      </c>
      <c r="C22" s="129">
        <f>'Додаток 1 (форма плану)'!G34+'Додаток 1 (форма плану)'!H34</f>
        <v>52558</v>
      </c>
      <c r="D22" s="189">
        <v>52558</v>
      </c>
      <c r="E22" s="177">
        <f t="shared" si="1"/>
        <v>0</v>
      </c>
      <c r="F22" s="177">
        <f t="shared" si="2"/>
        <v>1</v>
      </c>
    </row>
    <row r="23" spans="1:8" ht="50.25" customHeight="1" x14ac:dyDescent="0.3">
      <c r="A23" s="34" t="s">
        <v>208</v>
      </c>
      <c r="B23" s="17">
        <v>1440</v>
      </c>
      <c r="C23" s="129">
        <f>'Додаток 1 (форма плану)'!G35+'Додаток 1 (форма плану)'!H35</f>
        <v>7620790</v>
      </c>
      <c r="D23" s="187">
        <v>7620790</v>
      </c>
      <c r="E23" s="177">
        <f t="shared" si="1"/>
        <v>0</v>
      </c>
      <c r="F23" s="177">
        <f t="shared" si="2"/>
        <v>1</v>
      </c>
      <c r="H23" s="24" t="s">
        <v>92</v>
      </c>
    </row>
    <row r="24" spans="1:8" x14ac:dyDescent="0.3">
      <c r="A24" s="33" t="s">
        <v>28</v>
      </c>
      <c r="B24" s="17">
        <v>1450</v>
      </c>
      <c r="C24" s="129">
        <f>'Додаток 1 (форма плану)'!G36+'Додаток 1 (форма плану)'!H36</f>
        <v>358910</v>
      </c>
      <c r="D24" s="187">
        <v>358910</v>
      </c>
      <c r="E24" s="177">
        <f t="shared" si="1"/>
        <v>0</v>
      </c>
      <c r="F24" s="177">
        <f t="shared" si="2"/>
        <v>1</v>
      </c>
    </row>
    <row r="25" spans="1:8" ht="32.25" x14ac:dyDescent="0.3">
      <c r="A25" s="34" t="s">
        <v>91</v>
      </c>
      <c r="B25" s="17">
        <v>1470</v>
      </c>
      <c r="C25" s="129">
        <f>'Додаток 1 (форма плану)'!G37+'Додаток 1 (форма плану)'!H37</f>
        <v>508425</v>
      </c>
      <c r="D25" s="187">
        <v>508425</v>
      </c>
      <c r="E25" s="177">
        <f>C25-D25</f>
        <v>0</v>
      </c>
      <c r="F25" s="177">
        <f t="shared" si="2"/>
        <v>1</v>
      </c>
    </row>
    <row r="26" spans="1:8" x14ac:dyDescent="0.3">
      <c r="A26" s="141" t="s">
        <v>159</v>
      </c>
      <c r="B26" s="17">
        <v>1480</v>
      </c>
      <c r="C26" s="129">
        <f>'Додаток 1 (форма плану)'!G38+'Додаток 1 (форма плану)'!H38</f>
        <v>393476</v>
      </c>
      <c r="D26" s="187">
        <v>393476</v>
      </c>
      <c r="E26" s="177">
        <f>C26-D26</f>
        <v>0</v>
      </c>
      <c r="F26" s="177">
        <f t="shared" si="2"/>
        <v>1</v>
      </c>
    </row>
    <row r="27" spans="1:8" ht="18.600000000000001" customHeight="1" x14ac:dyDescent="0.3">
      <c r="A27" s="36" t="s">
        <v>70</v>
      </c>
      <c r="B27" s="37">
        <v>1500</v>
      </c>
      <c r="C27" s="136">
        <f>C12+C13+C16+C19</f>
        <v>30839834</v>
      </c>
      <c r="D27" s="136">
        <f>D12+D13+D16+D19</f>
        <v>30839834</v>
      </c>
      <c r="E27" s="177">
        <f t="shared" si="1"/>
        <v>0</v>
      </c>
      <c r="F27" s="177">
        <f t="shared" si="2"/>
        <v>1</v>
      </c>
    </row>
    <row r="28" spans="1:8" x14ac:dyDescent="0.3">
      <c r="A28" s="203" t="s">
        <v>17</v>
      </c>
      <c r="B28" s="204"/>
      <c r="C28" s="204"/>
      <c r="D28" s="204"/>
      <c r="E28" s="204"/>
      <c r="F28" s="205"/>
    </row>
    <row r="29" spans="1:8" ht="48.75" customHeight="1" x14ac:dyDescent="0.3">
      <c r="A29" s="38" t="s">
        <v>18</v>
      </c>
      <c r="B29" s="39">
        <v>2100</v>
      </c>
      <c r="C29" s="137">
        <f>C30+C43</f>
        <v>17116624</v>
      </c>
      <c r="D29" s="137">
        <f>D30+D43</f>
        <v>17116624</v>
      </c>
      <c r="E29" s="177">
        <f t="shared" si="1"/>
        <v>0</v>
      </c>
      <c r="F29" s="177">
        <f t="shared" si="2"/>
        <v>1</v>
      </c>
    </row>
    <row r="30" spans="1:8" ht="18" customHeight="1" x14ac:dyDescent="0.3">
      <c r="A30" s="38" t="s">
        <v>19</v>
      </c>
      <c r="B30" s="39">
        <v>2110</v>
      </c>
      <c r="C30" s="137">
        <f t="shared" ref="C30:D30" si="4">C31+C32+C33+C34+C35+C36+C37+C38+C39+C40+C41+C42</f>
        <v>17116624</v>
      </c>
      <c r="D30" s="137">
        <f t="shared" si="4"/>
        <v>17116624</v>
      </c>
      <c r="E30" s="177">
        <f t="shared" si="1"/>
        <v>0</v>
      </c>
      <c r="F30" s="177">
        <f t="shared" si="2"/>
        <v>1</v>
      </c>
    </row>
    <row r="31" spans="1:8" ht="18" customHeight="1" x14ac:dyDescent="0.3">
      <c r="A31" s="21" t="s">
        <v>53</v>
      </c>
      <c r="B31" s="40">
        <v>2111</v>
      </c>
      <c r="C31" s="131">
        <f>'Додаток 1 (форма плану)'!G43+'Додаток 1 (форма плану)'!H43</f>
        <v>13383359</v>
      </c>
      <c r="D31" s="176">
        <v>13383359</v>
      </c>
      <c r="E31" s="177">
        <f t="shared" si="1"/>
        <v>0</v>
      </c>
      <c r="F31" s="177">
        <f t="shared" si="2"/>
        <v>1</v>
      </c>
    </row>
    <row r="32" spans="1:8" ht="19.899999999999999" customHeight="1" x14ac:dyDescent="0.3">
      <c r="A32" s="21" t="s">
        <v>54</v>
      </c>
      <c r="B32" s="15">
        <v>2112</v>
      </c>
      <c r="C32" s="131">
        <f>'Додаток 1 (форма плану)'!G44+'Додаток 1 (форма плану)'!H44</f>
        <v>2877411</v>
      </c>
      <c r="D32" s="176">
        <v>2877411</v>
      </c>
      <c r="E32" s="177">
        <f t="shared" si="1"/>
        <v>0</v>
      </c>
      <c r="F32" s="177">
        <f t="shared" si="2"/>
        <v>1</v>
      </c>
    </row>
    <row r="33" spans="1:6" ht="18" customHeight="1" x14ac:dyDescent="0.3">
      <c r="A33" s="21" t="s">
        <v>55</v>
      </c>
      <c r="B33" s="15">
        <v>2113</v>
      </c>
      <c r="C33" s="183">
        <f>'Додаток 1 (форма плану)'!G45+'Додаток 1 (форма плану)'!H45</f>
        <v>196628</v>
      </c>
      <c r="D33" s="187">
        <v>196628</v>
      </c>
      <c r="E33" s="177">
        <f t="shared" si="1"/>
        <v>0</v>
      </c>
      <c r="F33" s="177">
        <f t="shared" si="2"/>
        <v>1</v>
      </c>
    </row>
    <row r="34" spans="1:6" ht="18" customHeight="1" x14ac:dyDescent="0.3">
      <c r="A34" s="21" t="s">
        <v>56</v>
      </c>
      <c r="B34" s="15">
        <v>2114</v>
      </c>
      <c r="C34" s="183">
        <f>'Додаток 1 (форма плану)'!G46+'Додаток 1 (форма плану)'!H46</f>
        <v>252030</v>
      </c>
      <c r="D34" s="187">
        <v>252030</v>
      </c>
      <c r="E34" s="177">
        <f t="shared" si="1"/>
        <v>0</v>
      </c>
      <c r="F34" s="177">
        <f t="shared" si="2"/>
        <v>1</v>
      </c>
    </row>
    <row r="35" spans="1:6" ht="18" customHeight="1" x14ac:dyDescent="0.3">
      <c r="A35" s="21" t="s">
        <v>57</v>
      </c>
      <c r="B35" s="15">
        <v>2114</v>
      </c>
      <c r="C35" s="131">
        <f>'Додаток 1 (форма плану)'!G47+'Додаток 1 (форма плану)'!H47</f>
        <v>0</v>
      </c>
      <c r="D35" s="176">
        <v>0</v>
      </c>
      <c r="E35" s="177">
        <f t="shared" si="1"/>
        <v>0</v>
      </c>
      <c r="F35" s="177" t="e">
        <f t="shared" si="2"/>
        <v>#DIV/0!</v>
      </c>
    </row>
    <row r="36" spans="1:6" ht="18" customHeight="1" x14ac:dyDescent="0.3">
      <c r="A36" s="21" t="s">
        <v>58</v>
      </c>
      <c r="B36" s="15">
        <v>2115</v>
      </c>
      <c r="C36" s="131">
        <f>'Додаток 1 (форма плану)'!G48+'Додаток 1 (форма плану)'!H48</f>
        <v>402133</v>
      </c>
      <c r="D36" s="176">
        <v>402133</v>
      </c>
      <c r="E36" s="177">
        <f t="shared" si="1"/>
        <v>0</v>
      </c>
      <c r="F36" s="177">
        <f t="shared" si="2"/>
        <v>1</v>
      </c>
    </row>
    <row r="37" spans="1:6" ht="18" customHeight="1" x14ac:dyDescent="0.3">
      <c r="A37" s="21" t="s">
        <v>60</v>
      </c>
      <c r="B37" s="15">
        <v>2116</v>
      </c>
      <c r="C37" s="131">
        <f>'Додаток 1 (форма плану)'!G49+'Додаток 1 (форма плану)'!H49</f>
        <v>0</v>
      </c>
      <c r="D37" s="176">
        <v>0</v>
      </c>
      <c r="E37" s="177">
        <f t="shared" si="1"/>
        <v>0</v>
      </c>
      <c r="F37" s="177" t="e">
        <f t="shared" si="2"/>
        <v>#DIV/0!</v>
      </c>
    </row>
    <row r="38" spans="1:6" ht="18" customHeight="1" x14ac:dyDescent="0.3">
      <c r="A38" s="21" t="s">
        <v>59</v>
      </c>
      <c r="B38" s="15">
        <v>2117</v>
      </c>
      <c r="C38" s="131">
        <f>'Додаток 1 (форма плану)'!G50+'Додаток 1 (форма плану)'!H50</f>
        <v>0</v>
      </c>
      <c r="D38" s="176">
        <v>0</v>
      </c>
      <c r="E38" s="177">
        <f t="shared" si="1"/>
        <v>0</v>
      </c>
      <c r="F38" s="177" t="e">
        <f t="shared" si="2"/>
        <v>#DIV/0!</v>
      </c>
    </row>
    <row r="39" spans="1:6" ht="37.5" customHeight="1" x14ac:dyDescent="0.3">
      <c r="A39" s="41" t="s">
        <v>61</v>
      </c>
      <c r="B39" s="15">
        <v>2118</v>
      </c>
      <c r="C39" s="131">
        <f>'Додаток 1 (форма плану)'!G51+'Додаток 1 (форма плану)'!H51</f>
        <v>3900</v>
      </c>
      <c r="D39" s="176">
        <v>3900</v>
      </c>
      <c r="E39" s="177">
        <f t="shared" si="1"/>
        <v>0</v>
      </c>
      <c r="F39" s="177">
        <f t="shared" si="2"/>
        <v>1</v>
      </c>
    </row>
    <row r="40" spans="1:6" x14ac:dyDescent="0.3">
      <c r="A40" s="21" t="s">
        <v>62</v>
      </c>
      <c r="B40" s="15">
        <f>B39+1</f>
        <v>2119</v>
      </c>
      <c r="C40" s="131">
        <f>'Додаток 1 (форма плану)'!G52+'Додаток 1 (форма плану)'!H52</f>
        <v>0</v>
      </c>
      <c r="D40" s="176">
        <v>0</v>
      </c>
      <c r="E40" s="177">
        <f t="shared" si="1"/>
        <v>0</v>
      </c>
      <c r="F40" s="177" t="e">
        <f t="shared" si="2"/>
        <v>#DIV/0!</v>
      </c>
    </row>
    <row r="41" spans="1:6" x14ac:dyDescent="0.3">
      <c r="A41" s="21" t="s">
        <v>63</v>
      </c>
      <c r="B41" s="15">
        <f t="shared" ref="B41:B42" si="5">B40+1</f>
        <v>2120</v>
      </c>
      <c r="C41" s="131">
        <f>'Додаток 1 (форма плану)'!G53+'Додаток 1 (форма плану)'!H53</f>
        <v>10</v>
      </c>
      <c r="D41" s="176">
        <v>10</v>
      </c>
      <c r="E41" s="177">
        <f t="shared" si="1"/>
        <v>0</v>
      </c>
      <c r="F41" s="177">
        <f t="shared" si="2"/>
        <v>1</v>
      </c>
    </row>
    <row r="42" spans="1:6" x14ac:dyDescent="0.3">
      <c r="A42" s="21" t="s">
        <v>64</v>
      </c>
      <c r="B42" s="15">
        <f t="shared" si="5"/>
        <v>2121</v>
      </c>
      <c r="C42" s="131">
        <f>'Додаток 1 (форма плану)'!G54+'Додаток 1 (форма плану)'!H54</f>
        <v>1153</v>
      </c>
      <c r="D42" s="176">
        <v>1153</v>
      </c>
      <c r="E42" s="177">
        <f t="shared" si="1"/>
        <v>0</v>
      </c>
      <c r="F42" s="177">
        <f t="shared" si="2"/>
        <v>1</v>
      </c>
    </row>
    <row r="43" spans="1:6" x14ac:dyDescent="0.3">
      <c r="A43" s="19" t="s">
        <v>51</v>
      </c>
      <c r="B43" s="42">
        <v>2130</v>
      </c>
      <c r="C43" s="123">
        <f t="shared" ref="C43:D43" si="6">C44+C45+C46+C47</f>
        <v>0</v>
      </c>
      <c r="D43" s="123">
        <f t="shared" si="6"/>
        <v>0</v>
      </c>
      <c r="E43" s="177">
        <f t="shared" si="1"/>
        <v>0</v>
      </c>
      <c r="F43" s="177" t="e">
        <f t="shared" si="2"/>
        <v>#DIV/0!</v>
      </c>
    </row>
    <row r="44" spans="1:6" ht="36.75" customHeight="1" x14ac:dyDescent="0.3">
      <c r="A44" s="41" t="s">
        <v>65</v>
      </c>
      <c r="B44" s="15">
        <v>2131</v>
      </c>
      <c r="C44" s="126">
        <f>'Додаток 1 (форма плану)'!G56+'Додаток 1 (форма плану)'!H56</f>
        <v>0</v>
      </c>
      <c r="D44" s="176">
        <v>0</v>
      </c>
      <c r="E44" s="177">
        <f t="shared" si="1"/>
        <v>0</v>
      </c>
      <c r="F44" s="177" t="e">
        <f t="shared" si="2"/>
        <v>#DIV/0!</v>
      </c>
    </row>
    <row r="45" spans="1:6" x14ac:dyDescent="0.3">
      <c r="A45" s="21" t="s">
        <v>66</v>
      </c>
      <c r="B45" s="15">
        <v>2132</v>
      </c>
      <c r="C45" s="126">
        <f>'Додаток 1 (форма плану)'!G57+'Додаток 1 (форма плану)'!H57</f>
        <v>0</v>
      </c>
      <c r="D45" s="176">
        <v>0</v>
      </c>
      <c r="E45" s="177">
        <f t="shared" si="1"/>
        <v>0</v>
      </c>
      <c r="F45" s="177" t="e">
        <f t="shared" si="2"/>
        <v>#DIV/0!</v>
      </c>
    </row>
    <row r="46" spans="1:6" x14ac:dyDescent="0.3">
      <c r="A46" s="21" t="s">
        <v>67</v>
      </c>
      <c r="B46" s="15">
        <v>2133</v>
      </c>
      <c r="C46" s="126">
        <f>'Додаток 1 (форма плану)'!G58+'Додаток 1 (форма плану)'!H58</f>
        <v>0</v>
      </c>
      <c r="D46" s="176">
        <v>0</v>
      </c>
      <c r="E46" s="177">
        <f t="shared" si="1"/>
        <v>0</v>
      </c>
      <c r="F46" s="177" t="e">
        <f t="shared" si="2"/>
        <v>#DIV/0!</v>
      </c>
    </row>
    <row r="47" spans="1:6" x14ac:dyDescent="0.3">
      <c r="A47" s="21" t="s">
        <v>68</v>
      </c>
      <c r="B47" s="15">
        <v>2134</v>
      </c>
      <c r="C47" s="126">
        <f>'Додаток 1 (форма плану)'!G59+'Додаток 1 (форма плану)'!H59</f>
        <v>0</v>
      </c>
      <c r="D47" s="176">
        <v>0</v>
      </c>
      <c r="E47" s="177">
        <f t="shared" si="1"/>
        <v>0</v>
      </c>
      <c r="F47" s="177" t="e">
        <f t="shared" si="2"/>
        <v>#DIV/0!</v>
      </c>
    </row>
    <row r="48" spans="1:6" ht="22.5" customHeight="1" x14ac:dyDescent="0.3">
      <c r="A48" s="19" t="s">
        <v>88</v>
      </c>
      <c r="B48" s="42">
        <v>2200</v>
      </c>
      <c r="C48" s="123">
        <f>C49+C62</f>
        <v>4914400</v>
      </c>
      <c r="D48" s="123">
        <f>D49+D62</f>
        <v>4914400</v>
      </c>
      <c r="E48" s="177">
        <f t="shared" si="1"/>
        <v>0</v>
      </c>
      <c r="F48" s="177">
        <f t="shared" si="2"/>
        <v>1</v>
      </c>
    </row>
    <row r="49" spans="1:6" x14ac:dyDescent="0.3">
      <c r="A49" s="38" t="s">
        <v>19</v>
      </c>
      <c r="B49" s="42">
        <v>2210</v>
      </c>
      <c r="C49" s="123">
        <f t="shared" ref="C49:D49" si="7">C50+C51+C52+C53+C54+C55+C56+C57+C58+C59+C60+C61</f>
        <v>4898494</v>
      </c>
      <c r="D49" s="123">
        <f t="shared" si="7"/>
        <v>4898494</v>
      </c>
      <c r="E49" s="177">
        <f t="shared" si="1"/>
        <v>0</v>
      </c>
      <c r="F49" s="177">
        <f t="shared" si="2"/>
        <v>1</v>
      </c>
    </row>
    <row r="50" spans="1:6" x14ac:dyDescent="0.3">
      <c r="A50" s="21" t="s">
        <v>53</v>
      </c>
      <c r="B50" s="40">
        <v>2211</v>
      </c>
      <c r="C50" s="126">
        <f>'Додаток 1 (форма плану)'!G62+'Додаток 1 (форма плану)'!H62</f>
        <v>234395</v>
      </c>
      <c r="D50" s="176">
        <v>234395</v>
      </c>
      <c r="E50" s="177">
        <f t="shared" si="1"/>
        <v>0</v>
      </c>
      <c r="F50" s="177">
        <f t="shared" si="2"/>
        <v>1</v>
      </c>
    </row>
    <row r="51" spans="1:6" x14ac:dyDescent="0.3">
      <c r="A51" s="21" t="s">
        <v>54</v>
      </c>
      <c r="B51" s="15">
        <f>B50+1</f>
        <v>2212</v>
      </c>
      <c r="C51" s="126">
        <f>'Додаток 1 (форма плану)'!G63+'Додаток 1 (форма плану)'!H63</f>
        <v>50273</v>
      </c>
      <c r="D51" s="176">
        <v>50273</v>
      </c>
      <c r="E51" s="177">
        <f t="shared" si="1"/>
        <v>0</v>
      </c>
      <c r="F51" s="177">
        <f t="shared" si="2"/>
        <v>1</v>
      </c>
    </row>
    <row r="52" spans="1:6" x14ac:dyDescent="0.3">
      <c r="A52" s="21" t="s">
        <v>55</v>
      </c>
      <c r="B52" s="15">
        <f t="shared" ref="B52:B61" si="8">B51+1</f>
        <v>2213</v>
      </c>
      <c r="C52" s="193">
        <f>'Додаток 1 (форма плану)'!G64+'Додаток 1 (форма плану)'!H64</f>
        <v>19499</v>
      </c>
      <c r="D52" s="187">
        <v>19499</v>
      </c>
      <c r="E52" s="177">
        <f t="shared" si="1"/>
        <v>0</v>
      </c>
      <c r="F52" s="177">
        <f t="shared" si="2"/>
        <v>1</v>
      </c>
    </row>
    <row r="53" spans="1:6" x14ac:dyDescent="0.3">
      <c r="A53" s="21" t="s">
        <v>56</v>
      </c>
      <c r="B53" s="15">
        <f t="shared" si="8"/>
        <v>2214</v>
      </c>
      <c r="C53" s="193">
        <f>'Додаток 1 (форма плану)'!G65+'Додаток 1 (форма плану)'!H65</f>
        <v>992180</v>
      </c>
      <c r="D53" s="187">
        <v>992180</v>
      </c>
      <c r="E53" s="177">
        <f t="shared" si="1"/>
        <v>0</v>
      </c>
      <c r="F53" s="177">
        <f t="shared" si="2"/>
        <v>1</v>
      </c>
    </row>
    <row r="54" spans="1:6" x14ac:dyDescent="0.3">
      <c r="A54" s="21" t="s">
        <v>57</v>
      </c>
      <c r="B54" s="15">
        <f t="shared" si="8"/>
        <v>2215</v>
      </c>
      <c r="C54" s="193">
        <f>'Додаток 1 (форма плану)'!G66+'Додаток 1 (форма плану)'!H66</f>
        <v>271369</v>
      </c>
      <c r="D54" s="187">
        <v>271369</v>
      </c>
      <c r="E54" s="177">
        <f t="shared" si="1"/>
        <v>0</v>
      </c>
      <c r="F54" s="177">
        <f t="shared" si="2"/>
        <v>1</v>
      </c>
    </row>
    <row r="55" spans="1:6" x14ac:dyDescent="0.3">
      <c r="A55" s="21" t="s">
        <v>58</v>
      </c>
      <c r="B55" s="15">
        <f t="shared" si="8"/>
        <v>2216</v>
      </c>
      <c r="C55" s="126">
        <f>'Додаток 1 (форма плану)'!G67+'Додаток 1 (форма плану)'!H67</f>
        <v>1572327</v>
      </c>
      <c r="D55" s="176">
        <v>1572327</v>
      </c>
      <c r="E55" s="177">
        <f t="shared" si="1"/>
        <v>0</v>
      </c>
      <c r="F55" s="177">
        <f t="shared" si="2"/>
        <v>1</v>
      </c>
    </row>
    <row r="56" spans="1:6" x14ac:dyDescent="0.3">
      <c r="A56" s="21" t="s">
        <v>60</v>
      </c>
      <c r="B56" s="15">
        <f t="shared" si="8"/>
        <v>2217</v>
      </c>
      <c r="C56" s="126">
        <f>'Додаток 1 (форма плану)'!G68+'Додаток 1 (форма плану)'!H68</f>
        <v>0</v>
      </c>
      <c r="D56" s="176">
        <v>0</v>
      </c>
      <c r="E56" s="177">
        <f t="shared" si="1"/>
        <v>0</v>
      </c>
      <c r="F56" s="177" t="e">
        <f t="shared" si="2"/>
        <v>#DIV/0!</v>
      </c>
    </row>
    <row r="57" spans="1:6" x14ac:dyDescent="0.3">
      <c r="A57" s="21" t="s">
        <v>59</v>
      </c>
      <c r="B57" s="15">
        <f t="shared" si="8"/>
        <v>2218</v>
      </c>
      <c r="C57" s="126">
        <f>'Додаток 1 (форма плану)'!G69+'Додаток 1 (форма плану)'!H69</f>
        <v>552807</v>
      </c>
      <c r="D57" s="176">
        <v>552807</v>
      </c>
      <c r="E57" s="177">
        <f t="shared" si="1"/>
        <v>0</v>
      </c>
      <c r="F57" s="177">
        <f t="shared" si="2"/>
        <v>1</v>
      </c>
    </row>
    <row r="58" spans="1:6" ht="39" customHeight="1" x14ac:dyDescent="0.3">
      <c r="A58" s="41" t="s">
        <v>61</v>
      </c>
      <c r="B58" s="15">
        <f t="shared" si="8"/>
        <v>2219</v>
      </c>
      <c r="C58" s="126">
        <f>'Додаток 1 (форма плану)'!G70+'Додаток 1 (форма плану)'!H70</f>
        <v>3300</v>
      </c>
      <c r="D58" s="176">
        <v>3300</v>
      </c>
      <c r="E58" s="177">
        <f t="shared" si="1"/>
        <v>0</v>
      </c>
      <c r="F58" s="177">
        <f t="shared" si="2"/>
        <v>1</v>
      </c>
    </row>
    <row r="59" spans="1:6" x14ac:dyDescent="0.3">
      <c r="A59" s="21" t="s">
        <v>62</v>
      </c>
      <c r="B59" s="15">
        <f>B58+1</f>
        <v>2220</v>
      </c>
      <c r="C59" s="126">
        <f>'Додаток 1 (форма плану)'!G71+'Додаток 1 (форма плану)'!H71</f>
        <v>12148</v>
      </c>
      <c r="D59" s="176">
        <v>12148</v>
      </c>
      <c r="E59" s="177">
        <f t="shared" si="1"/>
        <v>0</v>
      </c>
      <c r="F59" s="177">
        <f t="shared" si="2"/>
        <v>1</v>
      </c>
    </row>
    <row r="60" spans="1:6" x14ac:dyDescent="0.3">
      <c r="A60" s="21" t="s">
        <v>63</v>
      </c>
      <c r="B60" s="15">
        <f t="shared" si="8"/>
        <v>2221</v>
      </c>
      <c r="C60" s="126">
        <f>'Додаток 1 (форма плану)'!G72+'Додаток 1 (форма плану)'!H72</f>
        <v>1190196</v>
      </c>
      <c r="D60" s="176">
        <v>1190196</v>
      </c>
      <c r="E60" s="177">
        <f t="shared" si="1"/>
        <v>0</v>
      </c>
      <c r="F60" s="177">
        <f t="shared" si="2"/>
        <v>1</v>
      </c>
    </row>
    <row r="61" spans="1:6" x14ac:dyDescent="0.3">
      <c r="A61" s="21" t="s">
        <v>64</v>
      </c>
      <c r="B61" s="15">
        <f t="shared" si="8"/>
        <v>2222</v>
      </c>
      <c r="C61" s="126">
        <f>'Додаток 1 (форма плану)'!G73+'Додаток 1 (форма плану)'!H73</f>
        <v>0</v>
      </c>
      <c r="D61" s="176">
        <v>0</v>
      </c>
      <c r="E61" s="177">
        <f t="shared" si="1"/>
        <v>0</v>
      </c>
      <c r="F61" s="177" t="e">
        <f t="shared" si="2"/>
        <v>#DIV/0!</v>
      </c>
    </row>
    <row r="62" spans="1:6" ht="24.6" customHeight="1" x14ac:dyDescent="0.3">
      <c r="A62" s="19" t="s">
        <v>51</v>
      </c>
      <c r="B62" s="42">
        <v>2230</v>
      </c>
      <c r="C62" s="123">
        <f t="shared" ref="C62:D62" si="9">C63+C64+C65+C66</f>
        <v>15906</v>
      </c>
      <c r="D62" s="123">
        <f t="shared" si="9"/>
        <v>15906</v>
      </c>
      <c r="E62" s="177">
        <f t="shared" si="1"/>
        <v>0</v>
      </c>
      <c r="F62" s="177">
        <f t="shared" si="2"/>
        <v>1</v>
      </c>
    </row>
    <row r="63" spans="1:6" ht="33" customHeight="1" x14ac:dyDescent="0.3">
      <c r="A63" s="41" t="s">
        <v>65</v>
      </c>
      <c r="B63" s="15">
        <v>2231</v>
      </c>
      <c r="C63" s="126">
        <f>'Додаток 1 (форма плану)'!G75+'Додаток 1 (форма плану)'!H75</f>
        <v>15906</v>
      </c>
      <c r="D63" s="176">
        <v>15906</v>
      </c>
      <c r="E63" s="177">
        <f t="shared" si="1"/>
        <v>0</v>
      </c>
      <c r="F63" s="177">
        <f t="shared" si="2"/>
        <v>1</v>
      </c>
    </row>
    <row r="64" spans="1:6" x14ac:dyDescent="0.3">
      <c r="A64" s="21" t="s">
        <v>66</v>
      </c>
      <c r="B64" s="15">
        <f t="shared" ref="B64:B66" si="10">B63+1</f>
        <v>2232</v>
      </c>
      <c r="C64" s="126">
        <f>'Додаток 1 (форма плану)'!G76+'Додаток 1 (форма плану)'!H76</f>
        <v>0</v>
      </c>
      <c r="D64" s="176">
        <v>0</v>
      </c>
      <c r="E64" s="177">
        <f t="shared" si="1"/>
        <v>0</v>
      </c>
      <c r="F64" s="177" t="e">
        <f t="shared" si="2"/>
        <v>#DIV/0!</v>
      </c>
    </row>
    <row r="65" spans="1:6" ht="17.45" customHeight="1" x14ac:dyDescent="0.3">
      <c r="A65" s="21" t="s">
        <v>67</v>
      </c>
      <c r="B65" s="15">
        <f t="shared" si="10"/>
        <v>2233</v>
      </c>
      <c r="C65" s="126">
        <f>'Додаток 1 (форма плану)'!G77+'Додаток 1 (форма плану)'!H77</f>
        <v>0</v>
      </c>
      <c r="D65" s="176">
        <v>0</v>
      </c>
      <c r="E65" s="177">
        <f t="shared" si="1"/>
        <v>0</v>
      </c>
      <c r="F65" s="177" t="e">
        <f t="shared" si="2"/>
        <v>#DIV/0!</v>
      </c>
    </row>
    <row r="66" spans="1:6" ht="17.45" customHeight="1" x14ac:dyDescent="0.3">
      <c r="A66" s="21" t="s">
        <v>68</v>
      </c>
      <c r="B66" s="15">
        <f t="shared" si="10"/>
        <v>2234</v>
      </c>
      <c r="C66" s="126">
        <f>'Додаток 1 (форма плану)'!G78+'Додаток 1 (форма плану)'!H78</f>
        <v>0</v>
      </c>
      <c r="D66" s="176">
        <v>0</v>
      </c>
      <c r="E66" s="177">
        <f t="shared" si="1"/>
        <v>0</v>
      </c>
      <c r="F66" s="177" t="e">
        <f t="shared" si="2"/>
        <v>#DIV/0!</v>
      </c>
    </row>
    <row r="67" spans="1:6" ht="35.25" customHeight="1" x14ac:dyDescent="0.3">
      <c r="A67" s="19" t="s">
        <v>197</v>
      </c>
      <c r="B67" s="42">
        <v>2300</v>
      </c>
      <c r="C67" s="123">
        <f>C68+C72</f>
        <v>0</v>
      </c>
      <c r="D67" s="123">
        <f>D68+D72</f>
        <v>0</v>
      </c>
      <c r="E67" s="177">
        <f t="shared" si="1"/>
        <v>0</v>
      </c>
      <c r="F67" s="177" t="e">
        <f t="shared" si="2"/>
        <v>#DIV/0!</v>
      </c>
    </row>
    <row r="68" spans="1:6" ht="16.899999999999999" customHeight="1" x14ac:dyDescent="0.3">
      <c r="A68" s="38" t="s">
        <v>19</v>
      </c>
      <c r="B68" s="42">
        <f>B49+100</f>
        <v>2310</v>
      </c>
      <c r="C68" s="123">
        <f t="shared" ref="C68:D68" si="11">C69+C70+C71</f>
        <v>0</v>
      </c>
      <c r="D68" s="123">
        <f t="shared" si="11"/>
        <v>0</v>
      </c>
      <c r="E68" s="177">
        <f t="shared" si="1"/>
        <v>0</v>
      </c>
      <c r="F68" s="177" t="e">
        <f t="shared" si="2"/>
        <v>#DIV/0!</v>
      </c>
    </row>
    <row r="69" spans="1:6" ht="16.899999999999999" customHeight="1" x14ac:dyDescent="0.3">
      <c r="A69" s="21" t="s">
        <v>55</v>
      </c>
      <c r="B69" s="15">
        <v>2311</v>
      </c>
      <c r="C69" s="126">
        <f>'Додаток 1 (форма плану)'!G81+'Додаток 1 (форма плану)'!H81</f>
        <v>0</v>
      </c>
      <c r="D69" s="176"/>
      <c r="E69" s="177">
        <f t="shared" si="1"/>
        <v>0</v>
      </c>
      <c r="F69" s="177" t="e">
        <f t="shared" si="2"/>
        <v>#DIV/0!</v>
      </c>
    </row>
    <row r="70" spans="1:6" ht="16.899999999999999" customHeight="1" x14ac:dyDescent="0.3">
      <c r="A70" s="21" t="s">
        <v>56</v>
      </c>
      <c r="B70" s="15">
        <f t="shared" ref="B70" si="12">B69+1</f>
        <v>2312</v>
      </c>
      <c r="C70" s="126">
        <f>'Додаток 1 (форма плану)'!G82+'Додаток 1 (форма плану)'!H82</f>
        <v>0</v>
      </c>
      <c r="D70" s="176">
        <v>0</v>
      </c>
      <c r="E70" s="177">
        <f t="shared" si="1"/>
        <v>0</v>
      </c>
      <c r="F70" s="177" t="e">
        <f t="shared" si="2"/>
        <v>#DIV/0!</v>
      </c>
    </row>
    <row r="71" spans="1:6" x14ac:dyDescent="0.3">
      <c r="A71" s="21" t="s">
        <v>58</v>
      </c>
      <c r="B71" s="15">
        <v>2313</v>
      </c>
      <c r="C71" s="126">
        <f>'Додаток 1 (форма плану)'!G83+'Додаток 1 (форма плану)'!H83</f>
        <v>0</v>
      </c>
      <c r="D71" s="176">
        <v>0</v>
      </c>
      <c r="E71" s="177">
        <f t="shared" si="1"/>
        <v>0</v>
      </c>
      <c r="F71" s="177" t="e">
        <f t="shared" si="2"/>
        <v>#DIV/0!</v>
      </c>
    </row>
    <row r="72" spans="1:6" ht="16.5" customHeight="1" x14ac:dyDescent="0.3">
      <c r="A72" s="19" t="s">
        <v>51</v>
      </c>
      <c r="B72" s="42">
        <v>2330</v>
      </c>
      <c r="C72" s="123">
        <f t="shared" ref="C72:D72" si="13">C73+C74+C75+C76</f>
        <v>0</v>
      </c>
      <c r="D72" s="123">
        <f t="shared" si="13"/>
        <v>0</v>
      </c>
      <c r="E72" s="177">
        <f t="shared" si="1"/>
        <v>0</v>
      </c>
      <c r="F72" s="177" t="e">
        <f t="shared" si="2"/>
        <v>#DIV/0!</v>
      </c>
    </row>
    <row r="73" spans="1:6" ht="40.5" customHeight="1" x14ac:dyDescent="0.3">
      <c r="A73" s="41" t="s">
        <v>65</v>
      </c>
      <c r="B73" s="15">
        <v>2331</v>
      </c>
      <c r="C73" s="126">
        <f>'Додаток 1 (форма плану)'!G85+'Додаток 1 (форма плану)'!H85</f>
        <v>0</v>
      </c>
      <c r="D73" s="176">
        <v>0</v>
      </c>
      <c r="E73" s="177">
        <f t="shared" si="1"/>
        <v>0</v>
      </c>
      <c r="F73" s="177" t="e">
        <f t="shared" si="2"/>
        <v>#DIV/0!</v>
      </c>
    </row>
    <row r="74" spans="1:6" ht="19.149999999999999" customHeight="1" x14ac:dyDescent="0.3">
      <c r="A74" s="21" t="s">
        <v>66</v>
      </c>
      <c r="B74" s="15">
        <f t="shared" ref="B74:B76" si="14">B73+1</f>
        <v>2332</v>
      </c>
      <c r="C74" s="126">
        <f>'Додаток 1 (форма плану)'!G86+'Додаток 1 (форма плану)'!H86</f>
        <v>0</v>
      </c>
      <c r="D74" s="176">
        <v>0</v>
      </c>
      <c r="E74" s="177">
        <f t="shared" si="1"/>
        <v>0</v>
      </c>
      <c r="F74" s="177" t="e">
        <f t="shared" si="2"/>
        <v>#DIV/0!</v>
      </c>
    </row>
    <row r="75" spans="1:6" ht="19.149999999999999" customHeight="1" x14ac:dyDescent="0.3">
      <c r="A75" s="21" t="s">
        <v>67</v>
      </c>
      <c r="B75" s="15">
        <f t="shared" si="14"/>
        <v>2333</v>
      </c>
      <c r="C75" s="126">
        <f>'Додаток 1 (форма плану)'!G87+'Додаток 1 (форма плану)'!H87</f>
        <v>0</v>
      </c>
      <c r="D75" s="176">
        <v>0</v>
      </c>
      <c r="E75" s="177">
        <f t="shared" si="1"/>
        <v>0</v>
      </c>
      <c r="F75" s="177" t="e">
        <f t="shared" si="2"/>
        <v>#DIV/0!</v>
      </c>
    </row>
    <row r="76" spans="1:6" ht="16.899999999999999" customHeight="1" x14ac:dyDescent="0.3">
      <c r="A76" s="21" t="s">
        <v>68</v>
      </c>
      <c r="B76" s="15">
        <f t="shared" si="14"/>
        <v>2334</v>
      </c>
      <c r="C76" s="126">
        <f>'Додаток 1 (форма плану)'!G88+'Додаток 1 (форма плану)'!H88</f>
        <v>0</v>
      </c>
      <c r="D76" s="176">
        <v>0</v>
      </c>
      <c r="E76" s="177">
        <f t="shared" si="1"/>
        <v>0</v>
      </c>
      <c r="F76" s="177" t="e">
        <f t="shared" si="2"/>
        <v>#DIV/0!</v>
      </c>
    </row>
    <row r="77" spans="1:6" x14ac:dyDescent="0.3">
      <c r="A77" s="19" t="s">
        <v>20</v>
      </c>
      <c r="B77" s="42">
        <v>2400</v>
      </c>
      <c r="C77" s="123">
        <f>C78+C92</f>
        <v>1041153</v>
      </c>
      <c r="D77" s="123">
        <f>D78+D92</f>
        <v>1041153</v>
      </c>
      <c r="E77" s="177">
        <f t="shared" si="1"/>
        <v>0</v>
      </c>
      <c r="F77" s="177">
        <f t="shared" si="2"/>
        <v>1</v>
      </c>
    </row>
    <row r="78" spans="1:6" ht="16.899999999999999" customHeight="1" x14ac:dyDescent="0.3">
      <c r="A78" s="38" t="s">
        <v>19</v>
      </c>
      <c r="B78" s="42">
        <f>B68+100</f>
        <v>2410</v>
      </c>
      <c r="C78" s="123">
        <f>C79+C80+C81+C82+C83+C84+C85+C86+C87+C88+C89+C91+C90</f>
        <v>1038638</v>
      </c>
      <c r="D78" s="123">
        <f>D79+D80+D81+D82+D83+D84+D85+D86+D87+D88+D89+D91+D90</f>
        <v>1038638</v>
      </c>
      <c r="E78" s="177">
        <f t="shared" ref="E78:E90" si="15">C78-D78</f>
        <v>0</v>
      </c>
      <c r="F78" s="177">
        <f t="shared" ref="F78:F97" si="16">(D78/C78)*100%</f>
        <v>1</v>
      </c>
    </row>
    <row r="79" spans="1:6" ht="16.899999999999999" customHeight="1" x14ac:dyDescent="0.3">
      <c r="A79" s="21" t="s">
        <v>53</v>
      </c>
      <c r="B79" s="40">
        <v>2411</v>
      </c>
      <c r="C79" s="126">
        <f>'Додаток 1 (форма плану)'!G91+'Додаток 1 (форма плану)'!H91</f>
        <v>42923</v>
      </c>
      <c r="D79" s="176">
        <v>42923</v>
      </c>
      <c r="E79" s="177">
        <f t="shared" si="15"/>
        <v>0</v>
      </c>
      <c r="F79" s="177">
        <f t="shared" si="16"/>
        <v>1</v>
      </c>
    </row>
    <row r="80" spans="1:6" ht="16.899999999999999" customHeight="1" x14ac:dyDescent="0.3">
      <c r="A80" s="21" t="s">
        <v>54</v>
      </c>
      <c r="B80" s="15">
        <f t="shared" ref="B80:B89" si="17">B79+1</f>
        <v>2412</v>
      </c>
      <c r="C80" s="126">
        <f>'Додаток 1 (форма плану)'!G92+'Додаток 1 (форма плану)'!H92</f>
        <v>9473</v>
      </c>
      <c r="D80" s="176">
        <v>9473</v>
      </c>
      <c r="E80" s="177">
        <f t="shared" si="15"/>
        <v>0</v>
      </c>
      <c r="F80" s="177">
        <f t="shared" si="16"/>
        <v>1</v>
      </c>
    </row>
    <row r="81" spans="1:6" ht="16.899999999999999" customHeight="1" x14ac:dyDescent="0.3">
      <c r="A81" s="21" t="s">
        <v>55</v>
      </c>
      <c r="B81" s="15">
        <f t="shared" si="17"/>
        <v>2413</v>
      </c>
      <c r="C81" s="193">
        <f>'Додаток 1 (форма плану)'!G93+'Додаток 1 (форма плану)'!H93</f>
        <v>8658</v>
      </c>
      <c r="D81" s="187">
        <v>8658</v>
      </c>
      <c r="E81" s="177">
        <f t="shared" si="15"/>
        <v>0</v>
      </c>
      <c r="F81" s="177">
        <f t="shared" si="16"/>
        <v>1</v>
      </c>
    </row>
    <row r="82" spans="1:6" ht="16.899999999999999" customHeight="1" x14ac:dyDescent="0.3">
      <c r="A82" s="21" t="s">
        <v>56</v>
      </c>
      <c r="B82" s="15">
        <f t="shared" si="17"/>
        <v>2414</v>
      </c>
      <c r="C82" s="193">
        <f>'Додаток 1 (форма плану)'!G94+'Додаток 1 (форма плану)'!H94</f>
        <v>21391</v>
      </c>
      <c r="D82" s="187">
        <f>21103+288</f>
        <v>21391</v>
      </c>
      <c r="E82" s="177">
        <f t="shared" si="15"/>
        <v>0</v>
      </c>
      <c r="F82" s="177">
        <f t="shared" si="16"/>
        <v>1</v>
      </c>
    </row>
    <row r="83" spans="1:6" ht="16.899999999999999" customHeight="1" x14ac:dyDescent="0.3">
      <c r="A83" s="21" t="s">
        <v>57</v>
      </c>
      <c r="B83" s="15">
        <f t="shared" si="17"/>
        <v>2415</v>
      </c>
      <c r="C83" s="126">
        <f>'Додаток 1 (форма плану)'!G95+'Додаток 1 (форма плану)'!H95</f>
        <v>0</v>
      </c>
      <c r="D83" s="176">
        <v>0</v>
      </c>
      <c r="E83" s="177">
        <f t="shared" si="15"/>
        <v>0</v>
      </c>
      <c r="F83" s="177" t="e">
        <f t="shared" si="16"/>
        <v>#DIV/0!</v>
      </c>
    </row>
    <row r="84" spans="1:6" ht="16.899999999999999" customHeight="1" x14ac:dyDescent="0.3">
      <c r="A84" s="21" t="s">
        <v>58</v>
      </c>
      <c r="B84" s="15">
        <f t="shared" si="17"/>
        <v>2416</v>
      </c>
      <c r="C84" s="126">
        <f>'Додаток 1 (форма плану)'!G96+'Додаток 1 (форма плану)'!H96</f>
        <v>31603</v>
      </c>
      <c r="D84" s="176">
        <v>31603</v>
      </c>
      <c r="E84" s="177">
        <f t="shared" si="15"/>
        <v>0</v>
      </c>
      <c r="F84" s="177">
        <f t="shared" si="16"/>
        <v>1</v>
      </c>
    </row>
    <row r="85" spans="1:6" ht="16.899999999999999" customHeight="1" x14ac:dyDescent="0.3">
      <c r="A85" s="21" t="s">
        <v>60</v>
      </c>
      <c r="B85" s="15">
        <f t="shared" si="17"/>
        <v>2417</v>
      </c>
      <c r="C85" s="126">
        <f>'Додаток 1 (форма плану)'!G97+'Додаток 1 (форма плану)'!H97</f>
        <v>0</v>
      </c>
      <c r="D85" s="176">
        <v>0</v>
      </c>
      <c r="E85" s="177">
        <f t="shared" si="15"/>
        <v>0</v>
      </c>
      <c r="F85" s="177" t="e">
        <f t="shared" si="16"/>
        <v>#DIV/0!</v>
      </c>
    </row>
    <row r="86" spans="1:6" ht="16.899999999999999" customHeight="1" x14ac:dyDescent="0.3">
      <c r="A86" s="21" t="s">
        <v>59</v>
      </c>
      <c r="B86" s="15">
        <f t="shared" si="17"/>
        <v>2418</v>
      </c>
      <c r="C86" s="126">
        <f>'Додаток 1 (форма плану)'!G98+'Додаток 1 (форма плану)'!H98</f>
        <v>524972</v>
      </c>
      <c r="D86" s="176">
        <v>524972</v>
      </c>
      <c r="E86" s="177">
        <f t="shared" si="15"/>
        <v>0</v>
      </c>
      <c r="F86" s="177">
        <f t="shared" si="16"/>
        <v>1</v>
      </c>
    </row>
    <row r="87" spans="1:6" ht="34.5" customHeight="1" x14ac:dyDescent="0.3">
      <c r="A87" s="41" t="s">
        <v>61</v>
      </c>
      <c r="B87" s="15">
        <f t="shared" si="17"/>
        <v>2419</v>
      </c>
      <c r="C87" s="126">
        <f>'Додаток 1 (форма плану)'!G99+'Додаток 1 (форма плану)'!H99</f>
        <v>0</v>
      </c>
      <c r="D87" s="176">
        <v>0</v>
      </c>
      <c r="E87" s="177">
        <f t="shared" si="15"/>
        <v>0</v>
      </c>
      <c r="F87" s="177" t="e">
        <f t="shared" si="16"/>
        <v>#DIV/0!</v>
      </c>
    </row>
    <row r="88" spans="1:6" ht="16.899999999999999" customHeight="1" x14ac:dyDescent="0.3">
      <c r="A88" s="21" t="s">
        <v>62</v>
      </c>
      <c r="B88" s="15">
        <f>B87+1</f>
        <v>2420</v>
      </c>
      <c r="C88" s="126">
        <f>'Додаток 1 (форма плану)'!G100+'Додаток 1 (форма плану)'!H100</f>
        <v>0</v>
      </c>
      <c r="D88" s="176">
        <v>0</v>
      </c>
      <c r="E88" s="177">
        <f t="shared" si="15"/>
        <v>0</v>
      </c>
      <c r="F88" s="177" t="e">
        <f t="shared" si="16"/>
        <v>#DIV/0!</v>
      </c>
    </row>
    <row r="89" spans="1:6" ht="16.899999999999999" customHeight="1" x14ac:dyDescent="0.3">
      <c r="A89" s="21" t="s">
        <v>63</v>
      </c>
      <c r="B89" s="15">
        <f t="shared" si="17"/>
        <v>2421</v>
      </c>
      <c r="C89" s="126">
        <f>'Додаток 1 (форма плану)'!G101+'Додаток 1 (форма плану)'!H101</f>
        <v>0</v>
      </c>
      <c r="D89" s="176">
        <v>0</v>
      </c>
      <c r="E89" s="177">
        <f t="shared" si="15"/>
        <v>0</v>
      </c>
      <c r="F89" s="177" t="e">
        <f t="shared" si="16"/>
        <v>#DIV/0!</v>
      </c>
    </row>
    <row r="90" spans="1:6" ht="16.899999999999999" customHeight="1" x14ac:dyDescent="0.3">
      <c r="A90" s="142" t="s">
        <v>160</v>
      </c>
      <c r="B90" s="15">
        <v>2422</v>
      </c>
      <c r="C90" s="193">
        <f>'Додаток 1 (форма плану)'!G102+'Додаток 1 (форма плану)'!H102</f>
        <v>393476</v>
      </c>
      <c r="D90" s="187">
        <v>393476</v>
      </c>
      <c r="E90" s="177">
        <f t="shared" si="15"/>
        <v>0</v>
      </c>
      <c r="F90" s="177">
        <f t="shared" si="16"/>
        <v>1</v>
      </c>
    </row>
    <row r="91" spans="1:6" ht="16.899999999999999" customHeight="1" x14ac:dyDescent="0.3">
      <c r="A91" s="21" t="s">
        <v>64</v>
      </c>
      <c r="B91" s="15">
        <v>2423</v>
      </c>
      <c r="C91" s="126">
        <f>'Додаток 1 (форма плану)'!G103+'Додаток 1 (форма плану)'!H103</f>
        <v>6142</v>
      </c>
      <c r="D91" s="176">
        <v>6142</v>
      </c>
      <c r="E91" s="177">
        <f>C91-D91</f>
        <v>0</v>
      </c>
      <c r="F91" s="177">
        <f t="shared" si="16"/>
        <v>1</v>
      </c>
    </row>
    <row r="92" spans="1:6" ht="16.899999999999999" customHeight="1" x14ac:dyDescent="0.3">
      <c r="A92" s="19" t="s">
        <v>51</v>
      </c>
      <c r="B92" s="42">
        <f>B72+100</f>
        <v>2430</v>
      </c>
      <c r="C92" s="123">
        <f t="shared" ref="C92:D92" si="18">C93+C94+C95+C96</f>
        <v>2515</v>
      </c>
      <c r="D92" s="123">
        <f t="shared" si="18"/>
        <v>2515</v>
      </c>
      <c r="E92" s="177">
        <f>C92-D92</f>
        <v>0</v>
      </c>
      <c r="F92" s="177">
        <f t="shared" si="16"/>
        <v>1</v>
      </c>
    </row>
    <row r="93" spans="1:6" ht="35.25" customHeight="1" x14ac:dyDescent="0.3">
      <c r="A93" s="41" t="s">
        <v>65</v>
      </c>
      <c r="B93" s="15">
        <v>2431</v>
      </c>
      <c r="C93" s="126">
        <f>'Додаток 1 (форма плану)'!G105+'Додаток 1 (форма плану)'!H105</f>
        <v>2515</v>
      </c>
      <c r="D93" s="176">
        <v>2515</v>
      </c>
      <c r="E93" s="177">
        <f t="shared" ref="E93:E97" si="19">C93-D93</f>
        <v>0</v>
      </c>
      <c r="F93" s="177">
        <f t="shared" si="16"/>
        <v>1</v>
      </c>
    </row>
    <row r="94" spans="1:6" ht="16.899999999999999" customHeight="1" x14ac:dyDescent="0.3">
      <c r="A94" s="21" t="s">
        <v>66</v>
      </c>
      <c r="B94" s="15">
        <f t="shared" ref="B94:B96" si="20">B93+1</f>
        <v>2432</v>
      </c>
      <c r="C94" s="126">
        <f>'Додаток 1 (форма плану)'!G106+'Додаток 1 (форма плану)'!H106</f>
        <v>0</v>
      </c>
      <c r="D94" s="176">
        <v>0</v>
      </c>
      <c r="E94" s="177">
        <f>C94-D94</f>
        <v>0</v>
      </c>
      <c r="F94" s="177" t="e">
        <f t="shared" si="16"/>
        <v>#DIV/0!</v>
      </c>
    </row>
    <row r="95" spans="1:6" ht="16.899999999999999" customHeight="1" x14ac:dyDescent="0.3">
      <c r="A95" s="21" t="s">
        <v>67</v>
      </c>
      <c r="B95" s="15">
        <f t="shared" si="20"/>
        <v>2433</v>
      </c>
      <c r="C95" s="126">
        <f>'Додаток 1 (форма плану)'!G107+'Додаток 1 (форма плану)'!H107</f>
        <v>0</v>
      </c>
      <c r="D95" s="176">
        <v>0</v>
      </c>
      <c r="E95" s="177">
        <f t="shared" si="19"/>
        <v>0</v>
      </c>
      <c r="F95" s="177" t="e">
        <f t="shared" si="16"/>
        <v>#DIV/0!</v>
      </c>
    </row>
    <row r="96" spans="1:6" ht="16.899999999999999" customHeight="1" x14ac:dyDescent="0.3">
      <c r="A96" s="21" t="s">
        <v>68</v>
      </c>
      <c r="B96" s="15">
        <f t="shared" si="20"/>
        <v>2434</v>
      </c>
      <c r="C96" s="126">
        <f>'Додаток 1 (форма плану)'!G108+'Додаток 1 (форма плану)'!H108</f>
        <v>0</v>
      </c>
      <c r="D96" s="179">
        <v>0</v>
      </c>
      <c r="E96" s="177">
        <f t="shared" si="19"/>
        <v>0</v>
      </c>
      <c r="F96" s="177" t="e">
        <f t="shared" si="16"/>
        <v>#DIV/0!</v>
      </c>
    </row>
    <row r="97" spans="1:7" ht="16.899999999999999" customHeight="1" x14ac:dyDescent="0.3">
      <c r="A97" s="19" t="s">
        <v>96</v>
      </c>
      <c r="B97" s="180">
        <v>2440</v>
      </c>
      <c r="C97" s="126">
        <f>'Додаток 1 (форма плану)'!G109+'Додаток 1 (форма плану)'!H109</f>
        <v>31023</v>
      </c>
      <c r="D97" s="176">
        <f>31567-544</f>
        <v>31023</v>
      </c>
      <c r="E97" s="177">
        <f t="shared" si="19"/>
        <v>0</v>
      </c>
      <c r="F97" s="177">
        <f t="shared" si="16"/>
        <v>1</v>
      </c>
    </row>
    <row r="98" spans="1:7" ht="16.899999999999999" customHeight="1" x14ac:dyDescent="0.3">
      <c r="A98" s="19" t="s">
        <v>29</v>
      </c>
      <c r="B98" s="42">
        <v>2500</v>
      </c>
      <c r="C98" s="137">
        <f t="shared" ref="C98" si="21">C77+C67+C48+C29+C97</f>
        <v>23103200</v>
      </c>
      <c r="D98" s="137">
        <f>D77+D67+D48+D29+D97</f>
        <v>23103200</v>
      </c>
      <c r="E98" s="177">
        <f>C98-D98</f>
        <v>0</v>
      </c>
      <c r="F98" s="177">
        <f>(D98/C98)*100%</f>
        <v>1</v>
      </c>
    </row>
    <row r="99" spans="1:7" ht="15" customHeight="1" x14ac:dyDescent="0.3">
      <c r="A99" s="200" t="s">
        <v>71</v>
      </c>
      <c r="B99" s="201"/>
      <c r="C99" s="201"/>
      <c r="D99" s="201"/>
      <c r="E99" s="201"/>
      <c r="F99" s="202"/>
    </row>
    <row r="100" spans="1:7" ht="18.75" customHeight="1" x14ac:dyDescent="0.3">
      <c r="A100" s="19" t="s">
        <v>30</v>
      </c>
      <c r="B100" s="43">
        <v>3000</v>
      </c>
      <c r="C100" s="65">
        <f>C27-C98</f>
        <v>7736634</v>
      </c>
      <c r="D100" s="65">
        <f>D27-D98</f>
        <v>7736634</v>
      </c>
      <c r="E100" s="65">
        <f>E27-E98</f>
        <v>0</v>
      </c>
      <c r="F100" s="64">
        <f t="shared" ref="F100" si="22">(D100/C100)*100%</f>
        <v>1</v>
      </c>
      <c r="G100" s="24" t="s">
        <v>97</v>
      </c>
    </row>
    <row r="101" spans="1:7" ht="17.45" customHeight="1" x14ac:dyDescent="0.3">
      <c r="A101" s="21" t="s">
        <v>31</v>
      </c>
      <c r="B101" s="17">
        <v>3100</v>
      </c>
      <c r="C101" s="66">
        <f>C100-C102</f>
        <v>7736634</v>
      </c>
      <c r="D101" s="66">
        <f t="shared" ref="D101" si="23">D100-D102</f>
        <v>7736634</v>
      </c>
      <c r="E101" s="66">
        <f>C101-D101</f>
        <v>0</v>
      </c>
      <c r="F101" s="64">
        <f>(D101/C101)*100%</f>
        <v>1</v>
      </c>
    </row>
    <row r="102" spans="1:7" ht="16.149999999999999" customHeight="1" x14ac:dyDescent="0.3">
      <c r="A102" s="44" t="s">
        <v>32</v>
      </c>
      <c r="B102" s="17">
        <v>3200</v>
      </c>
      <c r="C102" s="35"/>
      <c r="D102" s="23"/>
      <c r="E102" s="23"/>
      <c r="F102" s="23"/>
    </row>
    <row r="103" spans="1:7" ht="16.899999999999999" customHeight="1" x14ac:dyDescent="0.3">
      <c r="A103" s="200" t="s">
        <v>21</v>
      </c>
      <c r="B103" s="201"/>
      <c r="C103" s="201"/>
      <c r="D103" s="201"/>
      <c r="E103" s="201"/>
      <c r="F103" s="202"/>
    </row>
    <row r="104" spans="1:7" ht="16.899999999999999" customHeight="1" x14ac:dyDescent="0.3">
      <c r="A104" s="45" t="s">
        <v>1</v>
      </c>
      <c r="B104" s="15">
        <v>4110</v>
      </c>
      <c r="C104" s="22">
        <f>'Додаток 1 (форма плану)'!G116+'Додаток 1 (форма плану)'!H116</f>
        <v>105467</v>
      </c>
      <c r="D104" s="23">
        <v>105467</v>
      </c>
      <c r="E104" s="65">
        <f>C104-D104</f>
        <v>0</v>
      </c>
      <c r="F104" s="64">
        <f>(D104/C104)*100%</f>
        <v>1</v>
      </c>
    </row>
    <row r="105" spans="1:7" x14ac:dyDescent="0.3">
      <c r="A105" s="45" t="s">
        <v>2</v>
      </c>
      <c r="B105" s="15">
        <v>4120</v>
      </c>
      <c r="C105" s="22">
        <f>'Додаток 1 (форма плану)'!G117+'Додаток 1 (форма плану)'!H117</f>
        <v>204974</v>
      </c>
      <c r="D105" s="23">
        <v>204974</v>
      </c>
      <c r="E105" s="65">
        <f>C105-D105</f>
        <v>0</v>
      </c>
      <c r="F105" s="64">
        <f t="shared" ref="F105:F112" si="24">(D105/C105)*100%</f>
        <v>1</v>
      </c>
    </row>
    <row r="106" spans="1:7" x14ac:dyDescent="0.3">
      <c r="A106" s="45" t="s">
        <v>3</v>
      </c>
      <c r="B106" s="15">
        <v>4130</v>
      </c>
      <c r="C106" s="22">
        <f>'Додаток 1 (форма плану)'!G118+'Додаток 1 (форма плану)'!H118</f>
        <v>2195</v>
      </c>
      <c r="D106" s="23">
        <v>2195</v>
      </c>
      <c r="E106" s="65">
        <f t="shared" ref="E106:E110" si="25">C106-D106</f>
        <v>0</v>
      </c>
      <c r="F106" s="64">
        <f>(D106/C106)*100%</f>
        <v>1</v>
      </c>
    </row>
    <row r="107" spans="1:7" ht="18" customHeight="1" x14ac:dyDescent="0.3">
      <c r="A107" s="45" t="s">
        <v>4</v>
      </c>
      <c r="B107" s="15">
        <v>4140</v>
      </c>
      <c r="C107" s="22">
        <f>'Додаток 1 (форма плану)'!G119+'Додаток 1 (форма плану)'!H119</f>
        <v>2454764</v>
      </c>
      <c r="D107" s="127">
        <v>2454764</v>
      </c>
      <c r="E107" s="65">
        <f t="shared" si="25"/>
        <v>0</v>
      </c>
      <c r="F107" s="64">
        <f t="shared" si="24"/>
        <v>1</v>
      </c>
    </row>
    <row r="108" spans="1:7" ht="35.25" customHeight="1" x14ac:dyDescent="0.3">
      <c r="A108" s="21" t="s">
        <v>5</v>
      </c>
      <c r="B108" s="15">
        <v>4150</v>
      </c>
      <c r="C108" s="22">
        <f>'Додаток 1 (форма плану)'!G120+'Додаток 1 (форма плану)'!H120</f>
        <v>2937157</v>
      </c>
      <c r="D108" s="181">
        <f>D80+D51+D32</f>
        <v>2937157</v>
      </c>
      <c r="E108" s="65">
        <f>C108-D108</f>
        <v>0</v>
      </c>
      <c r="F108" s="182">
        <f t="shared" si="24"/>
        <v>1</v>
      </c>
    </row>
    <row r="109" spans="1:7" x14ac:dyDescent="0.3">
      <c r="A109" s="45" t="s">
        <v>22</v>
      </c>
      <c r="B109" s="15">
        <v>4160</v>
      </c>
      <c r="C109" s="22">
        <f>'Додаток 1 (форма плану)'!G121+'Додаток 1 (форма плану)'!H121</f>
        <v>5282</v>
      </c>
      <c r="D109" s="23">
        <v>5282</v>
      </c>
      <c r="E109" s="65">
        <f t="shared" si="25"/>
        <v>0</v>
      </c>
      <c r="F109" s="64">
        <f t="shared" si="24"/>
        <v>1</v>
      </c>
    </row>
    <row r="110" spans="1:7" ht="19.5" customHeight="1" x14ac:dyDescent="0.3">
      <c r="A110" s="46" t="s">
        <v>6</v>
      </c>
      <c r="B110" s="37">
        <v>4200</v>
      </c>
      <c r="C110" s="63">
        <f t="shared" ref="C110:D110" si="26">SUM(C104:C109)</f>
        <v>5709839</v>
      </c>
      <c r="D110" s="63">
        <f t="shared" si="26"/>
        <v>5709839</v>
      </c>
      <c r="E110" s="63">
        <f t="shared" si="25"/>
        <v>0</v>
      </c>
      <c r="F110" s="64">
        <f t="shared" si="24"/>
        <v>1</v>
      </c>
    </row>
    <row r="111" spans="1:7" ht="16.899999999999999" customHeight="1" x14ac:dyDescent="0.3">
      <c r="A111" s="200" t="s">
        <v>47</v>
      </c>
      <c r="B111" s="201"/>
      <c r="C111" s="201"/>
      <c r="D111" s="201"/>
      <c r="E111" s="201"/>
      <c r="F111" s="202"/>
    </row>
    <row r="112" spans="1:7" ht="16.899999999999999" customHeight="1" x14ac:dyDescent="0.3">
      <c r="A112" s="47" t="s">
        <v>33</v>
      </c>
      <c r="B112" s="17">
        <v>5110</v>
      </c>
      <c r="C112" s="63">
        <f>C79+C50+C31</f>
        <v>13660677</v>
      </c>
      <c r="D112" s="63">
        <f t="shared" ref="D112" si="27">D79+D50+D31</f>
        <v>13660677</v>
      </c>
      <c r="E112" s="65">
        <f>C112-D112</f>
        <v>0</v>
      </c>
      <c r="F112" s="64">
        <f t="shared" si="24"/>
        <v>1</v>
      </c>
    </row>
    <row r="113" spans="1:6" ht="16.899999999999999" customHeight="1" x14ac:dyDescent="0.3">
      <c r="A113" s="48" t="s">
        <v>34</v>
      </c>
      <c r="B113" s="49">
        <v>5120</v>
      </c>
      <c r="C113" s="50">
        <f>C112/C115/3</f>
        <v>20419.547085201793</v>
      </c>
      <c r="D113" s="50">
        <f t="shared" ref="D113:F113" si="28">D112/D115/3</f>
        <v>20419.547085201793</v>
      </c>
      <c r="E113" s="50">
        <f t="shared" si="28"/>
        <v>0</v>
      </c>
      <c r="F113" s="50">
        <f t="shared" si="28"/>
        <v>1.4947683109118087E-3</v>
      </c>
    </row>
    <row r="114" spans="1:6" ht="16.899999999999999" customHeight="1" x14ac:dyDescent="0.3">
      <c r="A114" s="51"/>
      <c r="B114" s="51"/>
      <c r="C114" s="17" t="s">
        <v>35</v>
      </c>
      <c r="D114" s="18" t="s">
        <v>36</v>
      </c>
      <c r="E114" s="18" t="s">
        <v>37</v>
      </c>
      <c r="F114" s="18" t="s">
        <v>38</v>
      </c>
    </row>
    <row r="115" spans="1:6" x14ac:dyDescent="0.3">
      <c r="A115" s="52" t="s">
        <v>23</v>
      </c>
      <c r="B115" s="40">
        <v>5130</v>
      </c>
      <c r="C115" s="53">
        <v>223</v>
      </c>
      <c r="D115" s="54">
        <v>223</v>
      </c>
      <c r="E115" s="54">
        <v>223</v>
      </c>
      <c r="F115" s="54">
        <v>223</v>
      </c>
    </row>
    <row r="116" spans="1:6" x14ac:dyDescent="0.3">
      <c r="A116" s="21" t="s">
        <v>24</v>
      </c>
      <c r="B116" s="15">
        <v>5140</v>
      </c>
      <c r="C116" s="22">
        <v>23972339</v>
      </c>
      <c r="D116" s="22">
        <v>24245291</v>
      </c>
      <c r="E116" s="22">
        <v>31783900</v>
      </c>
      <c r="F116" s="28">
        <v>31783900</v>
      </c>
    </row>
    <row r="117" spans="1:6" ht="18.600000000000001" customHeight="1" x14ac:dyDescent="0.3">
      <c r="A117" s="55"/>
      <c r="B117" s="56"/>
      <c r="C117" s="57"/>
      <c r="D117" s="58"/>
      <c r="E117" s="58"/>
      <c r="F117" s="58"/>
    </row>
    <row r="118" spans="1:6" ht="21.75" customHeight="1" x14ac:dyDescent="0.3">
      <c r="A118" s="59" t="s">
        <v>98</v>
      </c>
      <c r="B118" s="60"/>
      <c r="C118" s="61"/>
      <c r="E118" s="59" t="s">
        <v>188</v>
      </c>
    </row>
    <row r="119" spans="1:6" x14ac:dyDescent="0.3">
      <c r="A119" s="59"/>
      <c r="B119" s="60"/>
      <c r="C119" s="105"/>
    </row>
    <row r="120" spans="1:6" ht="13.9" customHeight="1" x14ac:dyDescent="0.3"/>
    <row r="121" spans="1:6" ht="13.9" customHeight="1" x14ac:dyDescent="0.3"/>
    <row r="122" spans="1:6" x14ac:dyDescent="0.3">
      <c r="A122" s="4"/>
      <c r="B122" s="4"/>
      <c r="C122" s="5"/>
      <c r="D122" s="5"/>
      <c r="E122" s="5"/>
    </row>
    <row r="123" spans="1:6" x14ac:dyDescent="0.3">
      <c r="A123" s="4"/>
      <c r="B123" s="4"/>
      <c r="C123" s="5"/>
      <c r="D123" s="5"/>
      <c r="E123" s="5"/>
    </row>
    <row r="124" spans="1:6" x14ac:dyDescent="0.3">
      <c r="A124" s="4"/>
      <c r="B124" s="4"/>
      <c r="C124" s="5"/>
      <c r="D124" s="5"/>
      <c r="E124" s="5"/>
    </row>
    <row r="125" spans="1:6" x14ac:dyDescent="0.3">
      <c r="A125" s="4"/>
      <c r="B125" s="4"/>
      <c r="C125" s="5"/>
      <c r="D125" s="5"/>
      <c r="E125" s="5"/>
    </row>
    <row r="126" spans="1:6" x14ac:dyDescent="0.3">
      <c r="A126" s="4"/>
      <c r="B126" s="4"/>
      <c r="C126" s="5"/>
      <c r="D126" s="5"/>
      <c r="E126" s="5"/>
    </row>
    <row r="127" spans="1:6" x14ac:dyDescent="0.3">
      <c r="A127" s="4"/>
      <c r="B127" s="4"/>
      <c r="C127" s="5"/>
      <c r="D127" s="5"/>
      <c r="E127" s="5"/>
    </row>
  </sheetData>
  <mergeCells count="13">
    <mergeCell ref="A11:F11"/>
    <mergeCell ref="A28:F28"/>
    <mergeCell ref="A99:F99"/>
    <mergeCell ref="A103:F103"/>
    <mergeCell ref="A111:F111"/>
    <mergeCell ref="A6:F6"/>
    <mergeCell ref="A8:A9"/>
    <mergeCell ref="B8:B9"/>
    <mergeCell ref="C8:F8"/>
    <mergeCell ref="C2:F2"/>
    <mergeCell ref="A3:F3"/>
    <mergeCell ref="A4:F4"/>
    <mergeCell ref="A5:F5"/>
  </mergeCells>
  <pageMargins left="0.51181102362204722" right="0.31496062992125984" top="0.35433070866141736" bottom="0.35433070866141736" header="0" footer="0"/>
  <pageSetup paperSize="9" scale="70" orientation="portrait" r:id="rId1"/>
  <rowBreaks count="2" manualBreakCount="2">
    <brk id="47" max="5" man="1"/>
    <brk id="98" max="5" man="1"/>
  </rowBreaks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view="pageBreakPreview" topLeftCell="A58" zoomScale="60" zoomScaleNormal="100" workbookViewId="0">
      <selection activeCell="G12" sqref="G12"/>
    </sheetView>
  </sheetViews>
  <sheetFormatPr defaultRowHeight="15" x14ac:dyDescent="0.25"/>
  <cols>
    <col min="1" max="1" width="45.42578125" customWidth="1"/>
    <col min="2" max="2" width="18.7109375" customWidth="1"/>
    <col min="3" max="3" width="18.85546875" customWidth="1"/>
    <col min="4" max="4" width="17.5703125" customWidth="1"/>
  </cols>
  <sheetData>
    <row r="1" spans="1:4" ht="28.5" customHeight="1" x14ac:dyDescent="0.35">
      <c r="A1" s="233" t="s">
        <v>170</v>
      </c>
      <c r="B1" s="233"/>
      <c r="C1" s="233"/>
      <c r="D1" s="233"/>
    </row>
    <row r="3" spans="1:4" ht="141.75" x14ac:dyDescent="0.25">
      <c r="A3" s="87" t="s">
        <v>124</v>
      </c>
      <c r="B3" s="88" t="s">
        <v>125</v>
      </c>
      <c r="C3" s="88" t="s">
        <v>126</v>
      </c>
      <c r="D3" s="88" t="s">
        <v>127</v>
      </c>
    </row>
    <row r="4" spans="1:4" ht="15.75" x14ac:dyDescent="0.25">
      <c r="A4" s="103">
        <v>0</v>
      </c>
      <c r="B4" s="104">
        <v>0.1</v>
      </c>
      <c r="C4" s="103">
        <v>0.2</v>
      </c>
      <c r="D4" s="104">
        <v>0.3</v>
      </c>
    </row>
    <row r="5" spans="1:4" ht="36" customHeight="1" x14ac:dyDescent="0.25">
      <c r="A5" s="89" t="s">
        <v>128</v>
      </c>
      <c r="B5" s="160"/>
      <c r="C5" s="161"/>
      <c r="D5" s="90">
        <f>D11+D14+D25</f>
        <v>128115.9985</v>
      </c>
    </row>
    <row r="6" spans="1:4" ht="24.75" customHeight="1" x14ac:dyDescent="0.25">
      <c r="A6" s="91" t="s">
        <v>129</v>
      </c>
      <c r="B6" s="158"/>
      <c r="C6" s="159"/>
      <c r="D6" s="94">
        <f>IFERROR(B6*C6,)</f>
        <v>0</v>
      </c>
    </row>
    <row r="7" spans="1:4" ht="26.25" customHeight="1" x14ac:dyDescent="0.25">
      <c r="A7" s="91" t="s">
        <v>130</v>
      </c>
      <c r="B7" s="158"/>
      <c r="C7" s="159"/>
      <c r="D7" s="94">
        <f t="shared" ref="D7:D13" si="0">IFERROR(B7*C7,)</f>
        <v>0</v>
      </c>
    </row>
    <row r="8" spans="1:4" ht="19.5" customHeight="1" x14ac:dyDescent="0.25">
      <c r="A8" s="91" t="s">
        <v>131</v>
      </c>
      <c r="B8" s="158"/>
      <c r="C8" s="159"/>
      <c r="D8" s="94">
        <f t="shared" si="0"/>
        <v>0</v>
      </c>
    </row>
    <row r="9" spans="1:4" ht="28.5" customHeight="1" x14ac:dyDescent="0.25">
      <c r="A9" s="91" t="s">
        <v>132</v>
      </c>
      <c r="B9" s="158"/>
      <c r="C9" s="159"/>
      <c r="D9" s="94">
        <f t="shared" si="0"/>
        <v>0</v>
      </c>
    </row>
    <row r="10" spans="1:4" ht="19.5" customHeight="1" x14ac:dyDescent="0.25">
      <c r="A10" s="91" t="s">
        <v>133</v>
      </c>
      <c r="B10" s="158"/>
      <c r="C10" s="159"/>
      <c r="D10" s="94">
        <f t="shared" si="0"/>
        <v>0</v>
      </c>
    </row>
    <row r="11" spans="1:4" ht="53.25" customHeight="1" x14ac:dyDescent="0.25">
      <c r="A11" s="91" t="s">
        <v>134</v>
      </c>
      <c r="B11" s="158">
        <v>23</v>
      </c>
      <c r="C11" s="164">
        <v>110.8695</v>
      </c>
      <c r="D11" s="94">
        <f>IFERROR(B11*C11,)</f>
        <v>2549.9985000000001</v>
      </c>
    </row>
    <row r="12" spans="1:4" ht="41.25" customHeight="1" x14ac:dyDescent="0.25">
      <c r="A12" s="91" t="s">
        <v>135</v>
      </c>
      <c r="B12" s="158"/>
      <c r="C12" s="159"/>
      <c r="D12" s="94">
        <f t="shared" si="0"/>
        <v>0</v>
      </c>
    </row>
    <row r="13" spans="1:4" ht="15.75" x14ac:dyDescent="0.25">
      <c r="A13" s="91" t="s">
        <v>136</v>
      </c>
      <c r="B13" s="158"/>
      <c r="C13" s="159"/>
      <c r="D13" s="94">
        <f t="shared" si="0"/>
        <v>0</v>
      </c>
    </row>
    <row r="14" spans="1:4" ht="123" customHeight="1" x14ac:dyDescent="0.25">
      <c r="A14" s="91" t="s">
        <v>171</v>
      </c>
      <c r="B14" s="158"/>
      <c r="C14" s="159"/>
      <c r="D14" s="94">
        <f>D15+D16+D17+D18+D19+D20+D21+D22+D23+D24+D25</f>
        <v>80723</v>
      </c>
    </row>
    <row r="15" spans="1:4" ht="15.75" x14ac:dyDescent="0.25">
      <c r="A15" s="91" t="s">
        <v>172</v>
      </c>
      <c r="B15" s="158">
        <v>2500</v>
      </c>
      <c r="C15" s="93">
        <v>2.97</v>
      </c>
      <c r="D15" s="94">
        <f>B15*C15</f>
        <v>7425.0000000000009</v>
      </c>
    </row>
    <row r="16" spans="1:4" ht="15.75" x14ac:dyDescent="0.25">
      <c r="A16" s="91" t="s">
        <v>173</v>
      </c>
      <c r="B16" s="158">
        <v>3000</v>
      </c>
      <c r="C16" s="93">
        <v>3.3</v>
      </c>
      <c r="D16" s="94">
        <f t="shared" ref="D16:D23" si="1">B16*C16</f>
        <v>9900</v>
      </c>
    </row>
    <row r="17" spans="1:4" ht="15.75" x14ac:dyDescent="0.25">
      <c r="A17" s="91" t="s">
        <v>174</v>
      </c>
      <c r="B17" s="158"/>
      <c r="C17" s="93"/>
      <c r="D17" s="94">
        <f t="shared" si="1"/>
        <v>0</v>
      </c>
    </row>
    <row r="18" spans="1:4" ht="15.75" x14ac:dyDescent="0.25">
      <c r="A18" s="91" t="s">
        <v>175</v>
      </c>
      <c r="B18" s="158">
        <v>60</v>
      </c>
      <c r="C18" s="93">
        <v>48.5</v>
      </c>
      <c r="D18" s="94">
        <f t="shared" si="1"/>
        <v>2910</v>
      </c>
    </row>
    <row r="19" spans="1:4" ht="15.75" x14ac:dyDescent="0.25">
      <c r="A19" s="91" t="s">
        <v>176</v>
      </c>
      <c r="B19" s="158"/>
      <c r="C19" s="93"/>
      <c r="D19" s="94">
        <f t="shared" si="1"/>
        <v>0</v>
      </c>
    </row>
    <row r="20" spans="1:4" ht="15.75" x14ac:dyDescent="0.25">
      <c r="A20" s="91" t="s">
        <v>177</v>
      </c>
      <c r="B20" s="158">
        <v>7000</v>
      </c>
      <c r="C20" s="93">
        <v>1.52</v>
      </c>
      <c r="D20" s="94">
        <f t="shared" si="1"/>
        <v>10640</v>
      </c>
    </row>
    <row r="21" spans="1:4" ht="15.75" x14ac:dyDescent="0.25">
      <c r="A21" s="91" t="s">
        <v>178</v>
      </c>
      <c r="B21" s="158"/>
      <c r="C21" s="93"/>
      <c r="D21" s="94">
        <f t="shared" si="1"/>
        <v>0</v>
      </c>
    </row>
    <row r="22" spans="1:4" ht="15.75" x14ac:dyDescent="0.25">
      <c r="A22" s="91" t="s">
        <v>179</v>
      </c>
      <c r="B22" s="158">
        <v>1100</v>
      </c>
      <c r="C22" s="93">
        <v>4.55</v>
      </c>
      <c r="D22" s="94">
        <f t="shared" si="1"/>
        <v>5005</v>
      </c>
    </row>
    <row r="23" spans="1:4" ht="15.75" x14ac:dyDescent="0.25">
      <c r="A23" s="91" t="s">
        <v>180</v>
      </c>
      <c r="B23" s="158"/>
      <c r="C23" s="93"/>
      <c r="D23" s="94">
        <f t="shared" si="1"/>
        <v>0</v>
      </c>
    </row>
    <row r="24" spans="1:4" ht="39" customHeight="1" x14ac:dyDescent="0.25">
      <c r="A24" s="91" t="s">
        <v>181</v>
      </c>
      <c r="B24" s="162"/>
      <c r="C24" s="163"/>
      <c r="D24" s="96">
        <v>0</v>
      </c>
    </row>
    <row r="25" spans="1:4" ht="44.25" customHeight="1" x14ac:dyDescent="0.25">
      <c r="A25" s="157" t="s">
        <v>182</v>
      </c>
      <c r="B25" s="92">
        <v>534</v>
      </c>
      <c r="C25" s="93" t="s">
        <v>183</v>
      </c>
      <c r="D25" s="94">
        <v>44843</v>
      </c>
    </row>
    <row r="26" spans="1:4" ht="15.75" x14ac:dyDescent="0.25">
      <c r="A26" s="97"/>
      <c r="B26" s="158"/>
      <c r="C26" s="159"/>
      <c r="D26" s="94">
        <f t="shared" ref="D26:D48" si="2">IFERROR(B26*C26,)</f>
        <v>0</v>
      </c>
    </row>
    <row r="27" spans="1:4" ht="15.75" x14ac:dyDescent="0.25">
      <c r="A27" s="97"/>
      <c r="B27" s="158"/>
      <c r="C27" s="159"/>
      <c r="D27" s="94">
        <f t="shared" si="2"/>
        <v>0</v>
      </c>
    </row>
    <row r="28" spans="1:4" ht="15.75" x14ac:dyDescent="0.25">
      <c r="A28" s="97"/>
      <c r="B28" s="158"/>
      <c r="C28" s="159"/>
      <c r="D28" s="94">
        <f t="shared" si="2"/>
        <v>0</v>
      </c>
    </row>
    <row r="29" spans="1:4" ht="15.75" x14ac:dyDescent="0.25">
      <c r="A29" s="97"/>
      <c r="B29" s="158"/>
      <c r="C29" s="159"/>
      <c r="D29" s="94">
        <f t="shared" si="2"/>
        <v>0</v>
      </c>
    </row>
    <row r="30" spans="1:4" ht="15.75" x14ac:dyDescent="0.25">
      <c r="A30" s="97"/>
      <c r="B30" s="92"/>
      <c r="C30" s="93"/>
      <c r="D30" s="94">
        <f t="shared" si="2"/>
        <v>0</v>
      </c>
    </row>
    <row r="31" spans="1:4" ht="15.75" x14ac:dyDescent="0.25">
      <c r="A31" s="97"/>
      <c r="B31" s="92"/>
      <c r="C31" s="93"/>
      <c r="D31" s="94">
        <f t="shared" si="2"/>
        <v>0</v>
      </c>
    </row>
    <row r="32" spans="1:4" ht="15.75" x14ac:dyDescent="0.25">
      <c r="A32" s="97"/>
      <c r="B32" s="92"/>
      <c r="C32" s="93"/>
      <c r="D32" s="94">
        <f t="shared" si="2"/>
        <v>0</v>
      </c>
    </row>
    <row r="33" spans="1:4" ht="15.75" x14ac:dyDescent="0.25">
      <c r="A33" s="97"/>
      <c r="B33" s="92"/>
      <c r="C33" s="93"/>
      <c r="D33" s="94">
        <f t="shared" si="2"/>
        <v>0</v>
      </c>
    </row>
    <row r="34" spans="1:4" ht="15.75" x14ac:dyDescent="0.25">
      <c r="A34" s="91"/>
      <c r="B34" s="92"/>
      <c r="C34" s="93"/>
      <c r="D34" s="94">
        <f t="shared" si="2"/>
        <v>0</v>
      </c>
    </row>
    <row r="35" spans="1:4" ht="15.75" x14ac:dyDescent="0.25">
      <c r="A35" s="91"/>
      <c r="B35" s="92"/>
      <c r="C35" s="93"/>
      <c r="D35" s="94">
        <f t="shared" si="2"/>
        <v>0</v>
      </c>
    </row>
    <row r="36" spans="1:4" ht="15.75" x14ac:dyDescent="0.25">
      <c r="A36" s="91"/>
      <c r="B36" s="92"/>
      <c r="C36" s="93"/>
      <c r="D36" s="94">
        <f>IFERROR(B36*C36,)</f>
        <v>0</v>
      </c>
    </row>
    <row r="37" spans="1:4" ht="15.75" x14ac:dyDescent="0.25">
      <c r="A37" s="91"/>
      <c r="B37" s="92"/>
      <c r="C37" s="93"/>
      <c r="D37" s="94">
        <f t="shared" si="2"/>
        <v>0</v>
      </c>
    </row>
    <row r="38" spans="1:4" ht="15.75" x14ac:dyDescent="0.25">
      <c r="A38" s="91"/>
      <c r="B38" s="92"/>
      <c r="C38" s="93"/>
      <c r="D38" s="94">
        <f t="shared" si="2"/>
        <v>0</v>
      </c>
    </row>
    <row r="39" spans="1:4" ht="15.75" x14ac:dyDescent="0.25">
      <c r="A39" s="91"/>
      <c r="B39" s="92"/>
      <c r="C39" s="93"/>
      <c r="D39" s="94">
        <f t="shared" si="2"/>
        <v>0</v>
      </c>
    </row>
    <row r="40" spans="1:4" ht="15.75" x14ac:dyDescent="0.25">
      <c r="A40" s="91"/>
      <c r="B40" s="92"/>
      <c r="C40" s="93"/>
      <c r="D40" s="94">
        <f t="shared" si="2"/>
        <v>0</v>
      </c>
    </row>
    <row r="41" spans="1:4" ht="15.75" x14ac:dyDescent="0.25">
      <c r="A41" s="91"/>
      <c r="B41" s="92"/>
      <c r="C41" s="93"/>
      <c r="D41" s="94">
        <f>IFERROR(B41*C41,)</f>
        <v>0</v>
      </c>
    </row>
    <row r="42" spans="1:4" ht="15.75" x14ac:dyDescent="0.25">
      <c r="A42" s="91"/>
      <c r="B42" s="95"/>
      <c r="C42" s="95">
        <v>0</v>
      </c>
      <c r="D42" s="96"/>
    </row>
    <row r="43" spans="1:4" ht="15.75" x14ac:dyDescent="0.25">
      <c r="A43" s="97"/>
      <c r="B43" s="92"/>
      <c r="C43" s="93"/>
      <c r="D43" s="94">
        <f>IFERROR(B43*C43,)</f>
        <v>0</v>
      </c>
    </row>
    <row r="44" spans="1:4" ht="15.75" x14ac:dyDescent="0.25">
      <c r="A44" s="97"/>
      <c r="B44" s="92"/>
      <c r="C44" s="93"/>
      <c r="D44" s="94">
        <f>IFERROR(B44*C44,)</f>
        <v>0</v>
      </c>
    </row>
    <row r="45" spans="1:4" ht="15.75" x14ac:dyDescent="0.25">
      <c r="A45" s="97"/>
      <c r="B45" s="92"/>
      <c r="C45" s="93"/>
      <c r="D45" s="94">
        <f t="shared" si="2"/>
        <v>0</v>
      </c>
    </row>
    <row r="46" spans="1:4" ht="15.75" x14ac:dyDescent="0.25">
      <c r="A46" s="97"/>
      <c r="B46" s="92"/>
      <c r="C46" s="93"/>
      <c r="D46" s="94">
        <f t="shared" si="2"/>
        <v>0</v>
      </c>
    </row>
    <row r="47" spans="1:4" ht="15.75" x14ac:dyDescent="0.25">
      <c r="A47" s="97"/>
      <c r="B47" s="92"/>
      <c r="C47" s="93"/>
      <c r="D47" s="94">
        <f t="shared" si="2"/>
        <v>0</v>
      </c>
    </row>
    <row r="48" spans="1:4" ht="15.75" x14ac:dyDescent="0.25">
      <c r="A48" s="97"/>
      <c r="B48" s="92"/>
      <c r="C48" s="93"/>
      <c r="D48" s="94">
        <f t="shared" si="2"/>
        <v>0</v>
      </c>
    </row>
    <row r="49" spans="1:4" ht="15.75" x14ac:dyDescent="0.25">
      <c r="A49" s="91"/>
      <c r="B49" s="95"/>
      <c r="C49" s="95"/>
      <c r="D49" s="96"/>
    </row>
    <row r="50" spans="1:4" ht="15.75" x14ac:dyDescent="0.25">
      <c r="A50" s="97"/>
      <c r="B50" s="92"/>
      <c r="C50" s="93"/>
      <c r="D50" s="94">
        <f>IFERROR(B50*C50,)</f>
        <v>0</v>
      </c>
    </row>
    <row r="51" spans="1:4" ht="15.75" x14ac:dyDescent="0.25">
      <c r="A51" s="97"/>
      <c r="B51" s="92"/>
      <c r="C51" s="93"/>
      <c r="D51" s="94">
        <f t="shared" ref="D51:D55" si="3">IFERROR(B51*C51,)</f>
        <v>0</v>
      </c>
    </row>
    <row r="52" spans="1:4" ht="15.75" x14ac:dyDescent="0.25">
      <c r="A52" s="91"/>
      <c r="B52" s="92"/>
      <c r="C52" s="93"/>
      <c r="D52" s="94">
        <f t="shared" si="3"/>
        <v>0</v>
      </c>
    </row>
    <row r="53" spans="1:4" ht="15.75" x14ac:dyDescent="0.25">
      <c r="A53" s="91"/>
      <c r="B53" s="92"/>
      <c r="C53" s="93"/>
      <c r="D53" s="94">
        <f t="shared" si="3"/>
        <v>0</v>
      </c>
    </row>
    <row r="54" spans="1:4" ht="15.75" x14ac:dyDescent="0.25">
      <c r="A54" s="91"/>
      <c r="B54" s="92"/>
      <c r="C54" s="93"/>
      <c r="D54" s="94">
        <f t="shared" si="3"/>
        <v>0</v>
      </c>
    </row>
    <row r="55" spans="1:4" ht="15.75" x14ac:dyDescent="0.25">
      <c r="A55" s="91"/>
      <c r="B55" s="92"/>
      <c r="C55" s="93"/>
      <c r="D55" s="94">
        <f t="shared" si="3"/>
        <v>0</v>
      </c>
    </row>
    <row r="56" spans="1:4" ht="15.75" x14ac:dyDescent="0.25">
      <c r="A56" s="89"/>
      <c r="B56" s="98"/>
      <c r="C56" s="99"/>
      <c r="D56" s="90">
        <f>SUM($E$73:$E$85)</f>
        <v>0</v>
      </c>
    </row>
    <row r="57" spans="1:4" ht="15.75" x14ac:dyDescent="0.25">
      <c r="A57" s="91"/>
      <c r="B57" s="92"/>
      <c r="C57" s="93"/>
      <c r="D57" s="94">
        <f t="shared" ref="D57:D69" si="4">IFERROR(B57*C57,)</f>
        <v>0</v>
      </c>
    </row>
    <row r="58" spans="1:4" ht="15.75" x14ac:dyDescent="0.25">
      <c r="A58" s="91"/>
      <c r="B58" s="92"/>
      <c r="C58" s="93"/>
      <c r="D58" s="94">
        <f t="shared" si="4"/>
        <v>0</v>
      </c>
    </row>
    <row r="59" spans="1:4" ht="15.75" x14ac:dyDescent="0.25">
      <c r="A59" s="91"/>
      <c r="B59" s="92"/>
      <c r="C59" s="93"/>
      <c r="D59" s="94">
        <f t="shared" si="4"/>
        <v>0</v>
      </c>
    </row>
    <row r="60" spans="1:4" ht="15.75" x14ac:dyDescent="0.25">
      <c r="A60" s="91"/>
      <c r="B60" s="92"/>
      <c r="C60" s="93"/>
      <c r="D60" s="94">
        <f t="shared" si="4"/>
        <v>0</v>
      </c>
    </row>
    <row r="61" spans="1:4" ht="15.75" x14ac:dyDescent="0.25">
      <c r="A61" s="91"/>
      <c r="B61" s="92"/>
      <c r="C61" s="93"/>
      <c r="D61" s="94">
        <f t="shared" si="4"/>
        <v>0</v>
      </c>
    </row>
    <row r="62" spans="1:4" ht="15.75" x14ac:dyDescent="0.25">
      <c r="A62" s="91"/>
      <c r="B62" s="92"/>
      <c r="C62" s="93"/>
      <c r="D62" s="94">
        <f t="shared" si="4"/>
        <v>0</v>
      </c>
    </row>
    <row r="63" spans="1:4" ht="15.75" x14ac:dyDescent="0.25">
      <c r="A63" s="91"/>
      <c r="B63" s="92"/>
      <c r="C63" s="93"/>
      <c r="D63" s="94">
        <f t="shared" si="4"/>
        <v>0</v>
      </c>
    </row>
    <row r="64" spans="1:4" ht="15.75" x14ac:dyDescent="0.25">
      <c r="A64" s="91"/>
      <c r="B64" s="92"/>
      <c r="C64" s="93"/>
      <c r="D64" s="94">
        <f t="shared" si="4"/>
        <v>0</v>
      </c>
    </row>
    <row r="65" spans="1:4" ht="15.75" x14ac:dyDescent="0.25">
      <c r="A65" s="91"/>
      <c r="B65" s="92"/>
      <c r="C65" s="93"/>
      <c r="D65" s="94">
        <f t="shared" si="4"/>
        <v>0</v>
      </c>
    </row>
    <row r="66" spans="1:4" ht="15.75" x14ac:dyDescent="0.25">
      <c r="A66" s="91"/>
      <c r="B66" s="92"/>
      <c r="C66" s="93"/>
      <c r="D66" s="94">
        <f t="shared" si="4"/>
        <v>0</v>
      </c>
    </row>
    <row r="67" spans="1:4" ht="15.75" x14ac:dyDescent="0.25">
      <c r="A67" s="91"/>
      <c r="B67" s="92"/>
      <c r="C67" s="93"/>
      <c r="D67" s="94">
        <f t="shared" si="4"/>
        <v>0</v>
      </c>
    </row>
    <row r="68" spans="1:4" ht="15.75" x14ac:dyDescent="0.25">
      <c r="A68" s="91"/>
      <c r="B68" s="92"/>
      <c r="C68" s="93"/>
      <c r="D68" s="94">
        <f t="shared" si="4"/>
        <v>0</v>
      </c>
    </row>
    <row r="69" spans="1:4" ht="15.75" x14ac:dyDescent="0.25">
      <c r="A69" s="91"/>
      <c r="B69" s="92"/>
      <c r="C69" s="93"/>
      <c r="D69" s="94">
        <f t="shared" si="4"/>
        <v>0</v>
      </c>
    </row>
    <row r="70" spans="1:4" ht="15.75" x14ac:dyDescent="0.25">
      <c r="A70" s="89"/>
      <c r="B70" s="100"/>
      <c r="C70" s="101"/>
      <c r="D70" s="90">
        <f>SUM($E$87:$E$91)</f>
        <v>0</v>
      </c>
    </row>
    <row r="71" spans="1:4" ht="15.75" x14ac:dyDescent="0.25">
      <c r="A71" s="91"/>
      <c r="B71" s="92"/>
      <c r="C71" s="93"/>
      <c r="D71" s="94">
        <f>IFERROR(B71*C71,)</f>
        <v>0</v>
      </c>
    </row>
    <row r="72" spans="1:4" ht="15.75" x14ac:dyDescent="0.25">
      <c r="A72" s="91"/>
      <c r="B72" s="92"/>
      <c r="C72" s="93"/>
      <c r="D72" s="94">
        <f>IFERROR(B72*C72,)</f>
        <v>0</v>
      </c>
    </row>
    <row r="73" spans="1:4" ht="15.75" x14ac:dyDescent="0.25">
      <c r="A73" s="91"/>
      <c r="B73" s="92"/>
      <c r="C73" s="93"/>
      <c r="D73" s="94">
        <f>IFERROR(B73*C73,)</f>
        <v>0</v>
      </c>
    </row>
    <row r="74" spans="1:4" ht="15.75" x14ac:dyDescent="0.25">
      <c r="A74" s="91"/>
      <c r="B74" s="92">
        <v>0</v>
      </c>
      <c r="C74" s="93"/>
      <c r="D74" s="94">
        <f>IFERROR(B74*C74,)</f>
        <v>0</v>
      </c>
    </row>
    <row r="75" spans="1:4" ht="15.75" x14ac:dyDescent="0.25">
      <c r="A75" s="91"/>
      <c r="B75" s="92"/>
      <c r="C75" s="93"/>
      <c r="D75" s="94">
        <f>IFERROR(B75*C75,)</f>
        <v>0</v>
      </c>
    </row>
    <row r="76" spans="1:4" ht="15.75" x14ac:dyDescent="0.25">
      <c r="A76" s="102" t="s">
        <v>137</v>
      </c>
      <c r="B76" s="100"/>
      <c r="C76" s="101"/>
      <c r="D76" s="90">
        <f>SUM($E$93:$E$103)</f>
        <v>0</v>
      </c>
    </row>
    <row r="77" spans="1:4" ht="15.75" x14ac:dyDescent="0.25">
      <c r="A77" s="91"/>
      <c r="B77" s="92"/>
      <c r="C77" s="93"/>
      <c r="D77" s="94">
        <f t="shared" ref="D77:D87" si="5">IFERROR(B77*C77,)</f>
        <v>0</v>
      </c>
    </row>
    <row r="78" spans="1:4" ht="15.75" x14ac:dyDescent="0.25">
      <c r="A78" s="91"/>
      <c r="B78" s="92"/>
      <c r="C78" s="93"/>
      <c r="D78" s="94">
        <f t="shared" si="5"/>
        <v>0</v>
      </c>
    </row>
    <row r="79" spans="1:4" ht="15.75" x14ac:dyDescent="0.25">
      <c r="A79" s="91"/>
      <c r="B79" s="92"/>
      <c r="C79" s="93"/>
      <c r="D79" s="94">
        <f t="shared" si="5"/>
        <v>0</v>
      </c>
    </row>
    <row r="80" spans="1:4" ht="15.75" x14ac:dyDescent="0.25">
      <c r="A80" s="91"/>
      <c r="B80" s="92"/>
      <c r="C80" s="93"/>
      <c r="D80" s="94">
        <f t="shared" si="5"/>
        <v>0</v>
      </c>
    </row>
    <row r="81" spans="1:4" ht="15.75" x14ac:dyDescent="0.25">
      <c r="A81" s="91"/>
      <c r="B81" s="92"/>
      <c r="C81" s="93"/>
      <c r="D81" s="94">
        <f t="shared" si="5"/>
        <v>0</v>
      </c>
    </row>
    <row r="82" spans="1:4" ht="15.75" x14ac:dyDescent="0.25">
      <c r="A82" s="91"/>
      <c r="B82" s="92"/>
      <c r="C82" s="93"/>
      <c r="D82" s="94">
        <f t="shared" si="5"/>
        <v>0</v>
      </c>
    </row>
    <row r="83" spans="1:4" ht="15.75" x14ac:dyDescent="0.25">
      <c r="A83" s="91"/>
      <c r="B83" s="92"/>
      <c r="C83" s="93"/>
      <c r="D83" s="94">
        <f t="shared" si="5"/>
        <v>0</v>
      </c>
    </row>
    <row r="84" spans="1:4" ht="15.75" x14ac:dyDescent="0.25">
      <c r="A84" s="91"/>
      <c r="B84" s="92"/>
      <c r="C84" s="93"/>
      <c r="D84" s="94">
        <f t="shared" si="5"/>
        <v>0</v>
      </c>
    </row>
    <row r="85" spans="1:4" ht="15.75" x14ac:dyDescent="0.25">
      <c r="A85" s="91"/>
      <c r="B85" s="92"/>
      <c r="C85" s="93"/>
      <c r="D85" s="94">
        <f t="shared" si="5"/>
        <v>0</v>
      </c>
    </row>
    <row r="86" spans="1:4" ht="15.75" x14ac:dyDescent="0.25">
      <c r="A86" s="91"/>
      <c r="B86" s="92"/>
      <c r="C86" s="93"/>
      <c r="D86" s="94">
        <f t="shared" si="5"/>
        <v>0</v>
      </c>
    </row>
    <row r="87" spans="1:4" ht="15.75" x14ac:dyDescent="0.25">
      <c r="A87" s="91"/>
      <c r="B87" s="92"/>
      <c r="C87" s="93"/>
      <c r="D87" s="94">
        <f t="shared" si="5"/>
        <v>0</v>
      </c>
    </row>
  </sheetData>
  <protectedRanges>
    <protectedRange sqref="A77:A87" name="Найменування інші_2"/>
    <protectedRange sqref="C25:C41 C43:C48 C50:C55 C57:C69 C71:C75 C77:C87 C6:C23" name="Оціночна вартість_2"/>
  </protectedRanges>
  <mergeCells count="1">
    <mergeCell ref="A1:D1"/>
  </mergeCells>
  <dataValidations count="1">
    <dataValidation type="decimal" operator="greaterThanOrEqual" allowBlank="1" showInputMessage="1" showErrorMessage="1" error="Розділення цілої та дробової частини числа має бути введено через крапку &quot;.&quot;_x000a_Наприклад: 23.10" sqref="C57:C69 C71:C75 C77:C87 C6:C55">
      <formula1>0</formula1>
    </dataValidation>
  </dataValidations>
  <pageMargins left="0.51181102362204722" right="0.51181102362204722" top="0.35433070866141736" bottom="0.35433070866141736" header="0" footer="0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Додаток 1 (форма плану)</vt:lpstr>
      <vt:lpstr>розрахунок доходів від НСЗУ </vt:lpstr>
      <vt:lpstr>Дані про персонал та зп</vt:lpstr>
      <vt:lpstr>фін звіт</vt:lpstr>
      <vt:lpstr>МТО</vt:lpstr>
      <vt:lpstr>Лист1</vt:lpstr>
      <vt:lpstr>МТО!Область_печати</vt:lpstr>
      <vt:lpstr>'фін звіт'!Область_печати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Geo1</dc:creator>
  <cp:lastModifiedBy>Пользователь Windows</cp:lastModifiedBy>
  <cp:lastPrinted>2020-07-17T08:39:26Z</cp:lastPrinted>
  <dcterms:created xsi:type="dcterms:W3CDTF">2016-09-17T08:38:05Z</dcterms:created>
  <dcterms:modified xsi:type="dcterms:W3CDTF">2020-08-06T13:19:40Z</dcterms:modified>
</cp:coreProperties>
</file>