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Zagalniy1\Desktop\Перероблені таблички\"/>
    </mc:Choice>
  </mc:AlternateContent>
  <xr:revisionPtr revIDLastSave="0" documentId="13_ncr:1_{EBF3BB0F-09BE-4319-996E-E9795F7988D8}" xr6:coauthVersionLast="44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1" sheetId="4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18" i="4" l="1"/>
  <c r="E18" i="4"/>
  <c r="E9" i="4" l="1"/>
  <c r="H21" i="4" l="1"/>
  <c r="H19" i="4"/>
  <c r="H9" i="4" l="1"/>
  <c r="H3" i="4"/>
  <c r="G9" i="4" l="1"/>
  <c r="C9" i="4"/>
  <c r="G11" i="4"/>
  <c r="G3" i="4"/>
  <c r="G4" i="4"/>
  <c r="H11" i="4" l="1"/>
  <c r="H6" i="4"/>
  <c r="H5" i="4"/>
  <c r="F5" i="4"/>
  <c r="G19" i="4" l="1"/>
  <c r="G18" i="4"/>
  <c r="G20" i="4"/>
  <c r="C20" i="4"/>
  <c r="C19" i="4"/>
  <c r="C18" i="4"/>
  <c r="G17" i="4"/>
  <c r="C14" i="4" l="1"/>
  <c r="D14" i="4"/>
  <c r="E14" i="4"/>
  <c r="F14" i="4"/>
  <c r="I13" i="4"/>
  <c r="G21" i="4" l="1"/>
  <c r="G7" i="4"/>
  <c r="H4" i="4" l="1"/>
  <c r="H14" i="4" s="1"/>
  <c r="D27" i="4" l="1"/>
  <c r="E27" i="4"/>
  <c r="G27" i="4"/>
  <c r="C27" i="4"/>
  <c r="D17" i="4"/>
  <c r="E17" i="4"/>
  <c r="F17" i="4"/>
  <c r="H17" i="4"/>
  <c r="C17" i="4"/>
  <c r="I11" i="4"/>
  <c r="I12" i="4"/>
  <c r="C28" i="4" l="1"/>
  <c r="D28" i="4"/>
  <c r="E28" i="4"/>
  <c r="F27" i="4"/>
  <c r="F28" i="4" s="1"/>
  <c r="H27" i="4" l="1"/>
  <c r="H28" i="4" s="1"/>
  <c r="G5" i="4"/>
  <c r="G14" i="4" l="1"/>
  <c r="G28" i="4" s="1"/>
  <c r="I8" i="4"/>
  <c r="I24" i="4" l="1"/>
  <c r="I23" i="4"/>
  <c r="I22" i="4"/>
  <c r="I4" i="4" l="1"/>
  <c r="I5" i="4"/>
  <c r="I21" i="4" l="1"/>
  <c r="I26" i="4" l="1"/>
  <c r="I6" i="4"/>
  <c r="I25" i="4" l="1"/>
  <c r="I20" i="4" l="1"/>
  <c r="I19" i="4"/>
  <c r="I18" i="4"/>
  <c r="I16" i="4"/>
  <c r="I10" i="4"/>
  <c r="I9" i="4"/>
  <c r="I7" i="4"/>
  <c r="I15" i="4"/>
  <c r="I3" i="4"/>
  <c r="I14" i="4" l="1"/>
  <c r="I17" i="4"/>
  <c r="I27" i="4"/>
  <c r="I28" i="4" l="1"/>
</calcChain>
</file>

<file path=xl/sharedStrings.xml><?xml version="1.0" encoding="utf-8"?>
<sst xmlns="http://schemas.openxmlformats.org/spreadsheetml/2006/main" count="80" uniqueCount="59">
  <si>
    <t>КПКВК/КЕКВ</t>
  </si>
  <si>
    <t>Напрями використання бюджетних коштів                                                              (з урахуванням змін)</t>
  </si>
  <si>
    <t>Розмір запланованих бюджетних коштів на рік (грн.)</t>
  </si>
  <si>
    <t>Розмір запланованих бюджетних коштів на звітний місяць (грн.)</t>
  </si>
  <si>
    <t>Розмір використання бюджетних коштів на звітний місяць (грн.)</t>
  </si>
  <si>
    <t>Загальний (наростаючим підсумком) кількісний розмір виконання показника</t>
  </si>
  <si>
    <t>Розмір запланованих бюджетних коштів на звітний період (грн.)</t>
  </si>
  <si>
    <t>Загальний (наростаючим підсумком) розмір використання бюджетних коштів (грн.)</t>
  </si>
  <si>
    <t>Відхилення фактичних показникив від планових (грн.)                (7 - 8 = 9)</t>
  </si>
  <si>
    <t>Пояснення причин відхилення</t>
  </si>
  <si>
    <t>Заходи міської цільової програми</t>
  </si>
  <si>
    <t>2</t>
  </si>
  <si>
    <t>1216020/    2610</t>
  </si>
  <si>
    <t>Поворотня фінансова підтримка діяльності КП "Теплоенерго" на погашення заборгованості перед ПАТ "КВБЗ"</t>
  </si>
  <si>
    <t>1216020/   2610</t>
  </si>
  <si>
    <t>Розробка енергоефективної схеми теплопостачання міста Кременчука</t>
  </si>
  <si>
    <t>Реструктиризація заборгованості за природній газ (місцева гарантія)</t>
  </si>
  <si>
    <t>Придбання труб для заміни аварійних ділянок мереж централізованого опалення та гарячого водопостачання</t>
  </si>
  <si>
    <t>Внески до статутного капіталу КП "Теплоенерго" на проектування та виконання робіт по реконструкції котелень з заміною котлів</t>
  </si>
  <si>
    <t>1217670/ 3210</t>
  </si>
  <si>
    <t>Внески до статутного капіталу КП "Теплоенерго" на проектування та виконання робіт по заміні димових труб котелень</t>
  </si>
  <si>
    <t>Внески до статуного капіталу КП "Теплоенерго" на реконструкцію інженерних вводів системи опалення з встановленням вузлів обліку споживання теплової енергії житлових будинків</t>
  </si>
  <si>
    <t>1217670/ 3212</t>
  </si>
  <si>
    <t>Фінансова підтримка діяльності на погашення заборгованості перед ПАТ "КВБЗ" на умовах повернення до 01.12.2019</t>
  </si>
  <si>
    <t>Реструктуризація заборгованості за природній газ (місцева гарантія)</t>
  </si>
  <si>
    <t>Внески у статутний капітал</t>
  </si>
  <si>
    <t>Паливно-мастильні матеріали</t>
  </si>
  <si>
    <t>Внески до статутного капіталу на реконструкцію існуючої теплової мережі у мікрорайоні Раківка міста Кременчука з виносом та заміною ділянки трубопроводів від тепломережі до існуючої ТК 1/1</t>
  </si>
  <si>
    <t>Виконання забов'язань, які виникли у 2018 році та не були профінансовані, на оплату послуг з ремонту та повірки загальнобудинкових теплових приладів обліку</t>
  </si>
  <si>
    <t>Погашення забов'язань за 2018 рік</t>
  </si>
  <si>
    <t>Виконання забов'язань, які виникли у 2018 році та не були профінансовані, по розробці енергоефективної схеми теплопостачання міста Кременчука</t>
  </si>
  <si>
    <t>1216020/2610</t>
  </si>
  <si>
    <t>Виплата заробітної плати</t>
  </si>
  <si>
    <t>Послуга по технічному обслуговуванню автомобілів</t>
  </si>
  <si>
    <t>Витрати по заробітній плати та нарахування єдиного соціального внеску</t>
  </si>
  <si>
    <t>1216090/    2610</t>
  </si>
  <si>
    <t>разом:</t>
  </si>
  <si>
    <t>Всього:</t>
  </si>
  <si>
    <t>Поповнення обігових коштів (на технічне обслуговування авто)</t>
  </si>
  <si>
    <t>Поповнення обігових коштів (на оплату електроенергії)</t>
  </si>
  <si>
    <t>Придбання паливно-мастильних матеріалів для прибирання снігу на об'єктах благоустрою в межах м. Кременчука  2018 року</t>
  </si>
  <si>
    <t>1216090/    2611</t>
  </si>
  <si>
    <t>1216020/2611</t>
  </si>
  <si>
    <t>Оцінка реального теплового навантаження житлового масиву Раківка м. Кременчука</t>
  </si>
  <si>
    <t>Послуга предпроектной оцінки</t>
  </si>
  <si>
    <t>Оплата електроенергії</t>
  </si>
  <si>
    <t>Залишок утворився, так як оплата здійснюється чітко вказаних сум в рахунках та актах виконаних робіт за надану послугу підрядником.</t>
  </si>
  <si>
    <t>Залишок утворився, так як оплата здійснюється чітко вказаних сум в рахунках та накладних за отриманий товар.</t>
  </si>
  <si>
    <t>Поповнення обігових коштів (на придбання матеріалів та запасних частин авто)</t>
  </si>
  <si>
    <t>Придбання матеріалів та запасних частин авто</t>
  </si>
  <si>
    <t xml:space="preserve">Відхилення виникло, так як сума оплата здійснюється чітко вказаних сум в наданих документах </t>
  </si>
  <si>
    <t>Взято в листопаді юридичні та фінансові зобов'язання в ДКСУ м. Кременчуці, на суму 6978,60 грн.,  але не було сплачено постачальнику, так як не було фінансування з місцевого бюджету.</t>
  </si>
  <si>
    <t>Відхилення виникло так як сума не була профінансована з місцевого бюджету за жовтень, листопад 2019 року</t>
  </si>
  <si>
    <t>Відхилення виникло за рахунок того, що запланована сума за листопад, грудень 2019 року не була профінансована з місцевого бюджету.</t>
  </si>
  <si>
    <t>Відхилення утворилось так як сума зареєстрованих фінансових зобов'язань в УДКСУ м. Кременук не була профінансовано у грудні 2019 року з місцевого бюджету.</t>
  </si>
  <si>
    <t>В листопаді 2019 року було зареєстровано юридичні та фінансові зобов'язання в ДКСУ м. Кременчуці, на суму 225 393,96 грн., але не було сплачено постачальнику, так як не було фінансування з місцевого бюджету.</t>
  </si>
  <si>
    <t>Відхилення утворилось так як сума згідно укладених договорів була профінансована не в повному розмірі з місцевого бюджету.</t>
  </si>
  <si>
    <t>Відхилення утворилось так як запланована сума складала згідно умов  укладених договорів, а саме сума по договору №14 від 25.02.2019р. З ТОВ "Боруда" була профінансована та оплачена повністю в сумі 79941,49. По умовам договору №461 від 16.09.2049р.з ТОВ ВКП "Котлогаз" була запланована попередня оплата в розмірі 10% - 1 106 814 грн., але згідно пропозиції підрядника та графіку робіт була проведена оплата згідно фактично виконаним роботам в 2019 році в сумі     64 530,00 грн.</t>
  </si>
  <si>
    <t>Було подано заявку на фінансування до Департаменту ЖКХ у листопаді 2019 році в сумі 370 019,00 грн., але заявка не була профінансована з місцевого бюджету.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</si>
</sst>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р_._-;\-* #,##0.00_р_._-;_-* &quot;-&quot;??_р_._-;_-@_-"/>
  </numFmts>
  <fonts count="10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3" fillId="0" borderId="0"/>
    <xf numFmtId="0" fontId="9" fillId="0" borderId="0"/>
  </cellStyleXfs>
  <cellXfs count="84">
    <xf numFmtId="0" fontId="0" fillId="0" borderId="0" xfId="0"/>
    <xf numFmtId="0" fontId="1" fillId="0" borderId="0" xfId="0" applyFont="1"/>
    <xf numFmtId="0" fontId="1" fillId="0" borderId="0" xfId="0" applyFont="1" applyFill="1"/>
    <xf numFmtId="0" fontId="8" fillId="0" borderId="0" xfId="0" applyFont="1"/>
    <xf numFmtId="49" fontId="1" fillId="0" borderId="1" xfId="0" applyNumberFormat="1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4" fillId="2" borderId="1" xfId="1" applyFont="1" applyFill="1" applyBorder="1" applyAlignment="1">
      <alignment horizontal="left" vertical="top" wrapText="1"/>
    </xf>
    <xf numFmtId="164" fontId="1" fillId="0" borderId="0" xfId="0" applyNumberFormat="1" applyFont="1"/>
    <xf numFmtId="164" fontId="1" fillId="0" borderId="0" xfId="0" applyNumberFormat="1" applyFont="1" applyAlignment="1">
      <alignment vertical="center"/>
    </xf>
    <xf numFmtId="2" fontId="6" fillId="2" borderId="1" xfId="0" applyNumberFormat="1" applyFont="1" applyFill="1" applyBorder="1" applyAlignment="1">
      <alignment horizontal="left" vertical="top" wrapText="1"/>
    </xf>
    <xf numFmtId="0" fontId="1" fillId="2" borderId="5" xfId="0" applyFont="1" applyFill="1" applyBorder="1" applyAlignment="1">
      <alignment horizontal="center" vertical="top" wrapText="1"/>
    </xf>
    <xf numFmtId="49" fontId="6" fillId="0" borderId="6" xfId="0" applyNumberFormat="1" applyFont="1" applyBorder="1" applyAlignment="1">
      <alignment horizontal="left" vertical="top" wrapText="1"/>
    </xf>
    <xf numFmtId="0" fontId="1" fillId="0" borderId="6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left" vertical="top" wrapText="1"/>
    </xf>
    <xf numFmtId="0" fontId="1" fillId="2" borderId="10" xfId="0" applyFont="1" applyFill="1" applyBorder="1" applyAlignment="1">
      <alignment horizontal="left" vertical="top" wrapText="1"/>
    </xf>
    <xf numFmtId="0" fontId="1" fillId="0" borderId="11" xfId="0" applyFont="1" applyBorder="1" applyAlignment="1">
      <alignment horizontal="left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left" vertical="top" wrapText="1"/>
    </xf>
    <xf numFmtId="0" fontId="1" fillId="2" borderId="13" xfId="0" applyFont="1" applyFill="1" applyBorder="1" applyAlignment="1">
      <alignment horizontal="left" vertical="top" wrapText="1"/>
    </xf>
    <xf numFmtId="0" fontId="1" fillId="0" borderId="14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2" borderId="7" xfId="0" applyFont="1" applyFill="1" applyBorder="1" applyAlignment="1">
      <alignment horizontal="center" vertical="top" wrapText="1"/>
    </xf>
    <xf numFmtId="0" fontId="1" fillId="0" borderId="8" xfId="0" applyFont="1" applyBorder="1" applyAlignment="1">
      <alignment horizontal="left" vertical="top" wrapText="1"/>
    </xf>
    <xf numFmtId="0" fontId="1" fillId="0" borderId="9" xfId="0" applyFont="1" applyBorder="1" applyAlignment="1">
      <alignment horizontal="left" vertical="top" wrapText="1"/>
    </xf>
    <xf numFmtId="2" fontId="6" fillId="0" borderId="1" xfId="0" applyNumberFormat="1" applyFont="1" applyBorder="1" applyAlignment="1">
      <alignment horizontal="left" vertical="top" wrapText="1"/>
    </xf>
    <xf numFmtId="0" fontId="1" fillId="2" borderId="12" xfId="0" applyFont="1" applyFill="1" applyBorder="1" applyAlignment="1">
      <alignment horizontal="center" vertical="top" wrapText="1"/>
    </xf>
    <xf numFmtId="49" fontId="1" fillId="0" borderId="13" xfId="0" applyNumberFormat="1" applyFont="1" applyBorder="1" applyAlignment="1">
      <alignment horizontal="left" vertical="top" wrapText="1"/>
    </xf>
    <xf numFmtId="2" fontId="6" fillId="0" borderId="13" xfId="0" applyNumberFormat="1" applyFont="1" applyBorder="1" applyAlignment="1">
      <alignment horizontal="left" vertical="top" wrapText="1"/>
    </xf>
    <xf numFmtId="49" fontId="6" fillId="0" borderId="14" xfId="0" applyNumberFormat="1" applyFont="1" applyBorder="1" applyAlignment="1">
      <alignment horizontal="left" vertical="top" wrapText="1"/>
    </xf>
    <xf numFmtId="0" fontId="7" fillId="3" borderId="15" xfId="0" applyFont="1" applyFill="1" applyBorder="1" applyAlignment="1">
      <alignment horizontal="center" vertical="center" wrapText="1"/>
    </xf>
    <xf numFmtId="49" fontId="7" fillId="3" borderId="16" xfId="0" applyNumberFormat="1" applyFont="1" applyFill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center" vertical="center" wrapText="1"/>
    </xf>
    <xf numFmtId="0" fontId="5" fillId="3" borderId="17" xfId="0" applyFont="1" applyFill="1" applyBorder="1" applyAlignment="1">
      <alignment horizontal="center" vertical="center" wrapText="1"/>
    </xf>
    <xf numFmtId="0" fontId="7" fillId="3" borderId="15" xfId="0" applyFont="1" applyFill="1" applyBorder="1" applyAlignment="1">
      <alignment horizontal="center" vertical="top" wrapText="1"/>
    </xf>
    <xf numFmtId="49" fontId="7" fillId="3" borderId="16" xfId="0" applyNumberFormat="1" applyFont="1" applyFill="1" applyBorder="1" applyAlignment="1">
      <alignment horizontal="center" vertical="top" wrapText="1"/>
    </xf>
    <xf numFmtId="0" fontId="5" fillId="3" borderId="16" xfId="0" applyFont="1" applyFill="1" applyBorder="1" applyAlignment="1">
      <alignment horizontal="center" vertical="top" wrapText="1"/>
    </xf>
    <xf numFmtId="0" fontId="5" fillId="3" borderId="17" xfId="0" applyFont="1" applyFill="1" applyBorder="1" applyAlignment="1">
      <alignment horizontal="center" vertical="top" wrapText="1"/>
    </xf>
    <xf numFmtId="0" fontId="2" fillId="4" borderId="15" xfId="0" applyFont="1" applyFill="1" applyBorder="1" applyAlignment="1">
      <alignment horizontal="center" vertical="top" wrapText="1"/>
    </xf>
    <xf numFmtId="0" fontId="2" fillId="4" borderId="16" xfId="0" applyFont="1" applyFill="1" applyBorder="1" applyAlignment="1">
      <alignment horizontal="left" vertical="top" wrapText="1"/>
    </xf>
    <xf numFmtId="0" fontId="2" fillId="4" borderId="17" xfId="0" applyFont="1" applyFill="1" applyBorder="1" applyAlignment="1">
      <alignment horizontal="left" vertical="top" wrapText="1"/>
    </xf>
    <xf numFmtId="0" fontId="1" fillId="0" borderId="21" xfId="0" applyFont="1" applyBorder="1" applyAlignment="1">
      <alignment horizontal="left" vertical="top" wrapText="1"/>
    </xf>
    <xf numFmtId="0" fontId="1" fillId="0" borderId="22" xfId="0" applyFont="1" applyFill="1" applyBorder="1" applyAlignment="1">
      <alignment horizontal="left" vertical="top" wrapText="1"/>
    </xf>
    <xf numFmtId="164" fontId="4" fillId="0" borderId="13" xfId="0" applyNumberFormat="1" applyFont="1" applyFill="1" applyBorder="1" applyAlignment="1">
      <alignment horizontal="right" vertical="top" wrapText="1"/>
    </xf>
    <xf numFmtId="164" fontId="6" fillId="0" borderId="13" xfId="0" applyNumberFormat="1" applyFont="1" applyBorder="1" applyAlignment="1">
      <alignment horizontal="right" vertical="top" wrapText="1"/>
    </xf>
    <xf numFmtId="164" fontId="6" fillId="2" borderId="13" xfId="0" applyNumberFormat="1" applyFont="1" applyFill="1" applyBorder="1" applyAlignment="1">
      <alignment horizontal="right" vertical="top" wrapText="1"/>
    </xf>
    <xf numFmtId="164" fontId="4" fillId="0" borderId="1" xfId="0" applyNumberFormat="1" applyFont="1" applyFill="1" applyBorder="1" applyAlignment="1">
      <alignment horizontal="right" vertical="top" wrapText="1"/>
    </xf>
    <xf numFmtId="164" fontId="6" fillId="0" borderId="1" xfId="0" applyNumberFormat="1" applyFont="1" applyBorder="1" applyAlignment="1">
      <alignment horizontal="right" vertical="top" wrapText="1"/>
    </xf>
    <xf numFmtId="164" fontId="6" fillId="2" borderId="1" xfId="0" applyNumberFormat="1" applyFont="1" applyFill="1" applyBorder="1" applyAlignment="1">
      <alignment horizontal="right" vertical="top" wrapText="1"/>
    </xf>
    <xf numFmtId="164" fontId="1" fillId="0" borderId="1" xfId="0" applyNumberFormat="1" applyFont="1" applyFill="1" applyBorder="1" applyAlignment="1">
      <alignment horizontal="right" vertical="top" wrapText="1"/>
    </xf>
    <xf numFmtId="164" fontId="1" fillId="0" borderId="1" xfId="0" applyNumberFormat="1" applyFont="1" applyBorder="1" applyAlignment="1">
      <alignment horizontal="right" vertical="top" wrapText="1"/>
    </xf>
    <xf numFmtId="164" fontId="6" fillId="0" borderId="20" xfId="0" applyNumberFormat="1" applyFont="1" applyBorder="1" applyAlignment="1">
      <alignment horizontal="right" vertical="top" wrapText="1"/>
    </xf>
    <xf numFmtId="164" fontId="1" fillId="2" borderId="1" xfId="0" applyNumberFormat="1" applyFont="1" applyFill="1" applyBorder="1" applyAlignment="1">
      <alignment horizontal="right" vertical="top" wrapText="1"/>
    </xf>
    <xf numFmtId="164" fontId="1" fillId="0" borderId="10" xfId="0" applyNumberFormat="1" applyFont="1" applyFill="1" applyBorder="1" applyAlignment="1">
      <alignment horizontal="right" vertical="top" wrapText="1"/>
    </xf>
    <xf numFmtId="164" fontId="6" fillId="0" borderId="10" xfId="0" applyNumberFormat="1" applyFont="1" applyBorder="1" applyAlignment="1">
      <alignment horizontal="right" vertical="top" wrapText="1"/>
    </xf>
    <xf numFmtId="164" fontId="1" fillId="0" borderId="10" xfId="0" applyNumberFormat="1" applyFont="1" applyBorder="1" applyAlignment="1">
      <alignment horizontal="right" vertical="top" wrapText="1"/>
    </xf>
    <xf numFmtId="164" fontId="2" fillId="4" borderId="16" xfId="0" applyNumberFormat="1" applyFont="1" applyFill="1" applyBorder="1" applyAlignment="1">
      <alignment horizontal="right" vertical="top" wrapText="1"/>
    </xf>
    <xf numFmtId="164" fontId="1" fillId="0" borderId="13" xfId="0" applyNumberFormat="1" applyFont="1" applyFill="1" applyBorder="1" applyAlignment="1">
      <alignment horizontal="right" vertical="top" wrapText="1"/>
    </xf>
    <xf numFmtId="164" fontId="1" fillId="0" borderId="3" xfId="0" applyNumberFormat="1" applyFont="1" applyFill="1" applyBorder="1" applyAlignment="1">
      <alignment horizontal="right" vertical="top" wrapText="1"/>
    </xf>
    <xf numFmtId="164" fontId="6" fillId="0" borderId="3" xfId="0" applyNumberFormat="1" applyFont="1" applyBorder="1" applyAlignment="1">
      <alignment horizontal="right" vertical="top" wrapText="1"/>
    </xf>
    <xf numFmtId="164" fontId="1" fillId="0" borderId="3" xfId="0" applyNumberFormat="1" applyFont="1" applyBorder="1" applyAlignment="1">
      <alignment horizontal="right" vertical="top" wrapText="1"/>
    </xf>
    <xf numFmtId="164" fontId="4" fillId="2" borderId="3" xfId="0" applyNumberFormat="1" applyFont="1" applyFill="1" applyBorder="1" applyAlignment="1">
      <alignment horizontal="right" vertical="top" wrapText="1"/>
    </xf>
    <xf numFmtId="164" fontId="1" fillId="2" borderId="3" xfId="0" applyNumberFormat="1" applyFont="1" applyFill="1" applyBorder="1" applyAlignment="1">
      <alignment horizontal="right" vertical="top" wrapText="1"/>
    </xf>
    <xf numFmtId="164" fontId="4" fillId="2" borderId="1" xfId="0" applyNumberFormat="1" applyFont="1" applyFill="1" applyBorder="1" applyAlignment="1">
      <alignment horizontal="right" vertical="top" wrapText="1"/>
    </xf>
    <xf numFmtId="164" fontId="1" fillId="0" borderId="8" xfId="0" applyNumberFormat="1" applyFont="1" applyFill="1" applyBorder="1" applyAlignment="1">
      <alignment horizontal="right" vertical="top" wrapText="1"/>
    </xf>
    <xf numFmtId="164" fontId="6" fillId="0" borderId="8" xfId="0" applyNumberFormat="1" applyFont="1" applyBorder="1" applyAlignment="1">
      <alignment horizontal="right" vertical="top" wrapText="1"/>
    </xf>
    <xf numFmtId="164" fontId="1" fillId="0" borderId="8" xfId="0" applyNumberFormat="1" applyFont="1" applyBorder="1" applyAlignment="1">
      <alignment horizontal="right" vertical="top" wrapText="1"/>
    </xf>
    <xf numFmtId="164" fontId="1" fillId="0" borderId="13" xfId="0" applyNumberFormat="1" applyFont="1" applyBorder="1" applyAlignment="1">
      <alignment horizontal="right" vertical="top" wrapText="1"/>
    </xf>
    <xf numFmtId="2" fontId="6" fillId="2" borderId="10" xfId="0" applyNumberFormat="1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 wrapText="1"/>
    </xf>
    <xf numFmtId="164" fontId="1" fillId="2" borderId="10" xfId="0" applyNumberFormat="1" applyFont="1" applyFill="1" applyBorder="1" applyAlignment="1">
      <alignment horizontal="right" vertical="top" wrapText="1"/>
    </xf>
    <xf numFmtId="164" fontId="1" fillId="2" borderId="13" xfId="0" applyNumberFormat="1" applyFont="1" applyFill="1" applyBorder="1" applyAlignment="1">
      <alignment horizontal="right" vertical="top" wrapText="1"/>
    </xf>
    <xf numFmtId="0" fontId="2" fillId="4" borderId="15" xfId="0" applyFont="1" applyFill="1" applyBorder="1" applyAlignment="1">
      <alignment vertical="center" wrapText="1"/>
    </xf>
    <xf numFmtId="0" fontId="2" fillId="4" borderId="16" xfId="0" applyFont="1" applyFill="1" applyBorder="1" applyAlignment="1">
      <alignment vertical="center" wrapText="1"/>
    </xf>
    <xf numFmtId="164" fontId="2" fillId="4" borderId="16" xfId="0" applyNumberFormat="1" applyFont="1" applyFill="1" applyBorder="1" applyAlignment="1">
      <alignment vertical="center" wrapText="1"/>
    </xf>
    <xf numFmtId="0" fontId="2" fillId="4" borderId="17" xfId="0" applyFont="1" applyFill="1" applyBorder="1" applyAlignment="1">
      <alignment vertical="center" wrapText="1"/>
    </xf>
    <xf numFmtId="164" fontId="2" fillId="3" borderId="8" xfId="0" applyNumberFormat="1" applyFont="1" applyFill="1" applyBorder="1" applyAlignment="1">
      <alignment vertical="center"/>
    </xf>
    <xf numFmtId="0" fontId="2" fillId="3" borderId="8" xfId="0" applyFont="1" applyFill="1" applyBorder="1" applyAlignment="1">
      <alignment vertical="center"/>
    </xf>
    <xf numFmtId="0" fontId="2" fillId="3" borderId="9" xfId="0" applyFont="1" applyFill="1" applyBorder="1" applyAlignment="1">
      <alignment vertical="center"/>
    </xf>
    <xf numFmtId="0" fontId="2" fillId="3" borderId="18" xfId="0" applyFont="1" applyFill="1" applyBorder="1" applyAlignment="1">
      <alignment vertical="center"/>
    </xf>
    <xf numFmtId="0" fontId="2" fillId="3" borderId="19" xfId="0" applyFont="1" applyFill="1" applyBorder="1" applyAlignment="1">
      <alignment vertical="center"/>
    </xf>
  </cellXfs>
  <cellStyles count="3">
    <cellStyle name="Обычный" xfId="0" builtinId="0"/>
    <cellStyle name="Обычный 2" xfId="1" xr:uid="{00000000-0005-0000-0000-000001000000}"/>
    <cellStyle name="Обычный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47"/>
  <sheetViews>
    <sheetView tabSelected="1" view="pageBreakPreview" topLeftCell="A16" zoomScale="110" zoomScaleNormal="100" zoomScaleSheetLayoutView="110" workbookViewId="0">
      <selection activeCell="C33" sqref="C33"/>
    </sheetView>
  </sheetViews>
  <sheetFormatPr defaultColWidth="9.125" defaultRowHeight="12.75" outlineLevelRow="1" x14ac:dyDescent="0.2"/>
  <cols>
    <col min="1" max="1" width="8" style="1" customWidth="1"/>
    <col min="2" max="2" width="23" style="1" customWidth="1"/>
    <col min="3" max="3" width="15.375" style="2" customWidth="1"/>
    <col min="4" max="4" width="15.625" style="1" customWidth="1"/>
    <col min="5" max="5" width="15.375" style="1" customWidth="1"/>
    <col min="6" max="6" width="11.25" style="1" customWidth="1"/>
    <col min="7" max="7" width="16.25" style="1" customWidth="1"/>
    <col min="8" max="8" width="16" style="2" customWidth="1"/>
    <col min="9" max="9" width="15.375" style="1" customWidth="1"/>
    <col min="10" max="10" width="33.625" style="1" customWidth="1"/>
    <col min="11" max="11" width="23.375" style="1" customWidth="1"/>
    <col min="12" max="12" width="18.625" style="1" customWidth="1"/>
    <col min="13" max="13" width="13.25" style="1" bestFit="1" customWidth="1"/>
    <col min="14" max="16384" width="9.125" style="1"/>
  </cols>
  <sheetData>
    <row r="1" spans="1:12" ht="30.75" customHeight="1" thickBot="1" x14ac:dyDescent="0.25">
      <c r="A1" s="37" t="s">
        <v>0</v>
      </c>
      <c r="B1" s="38" t="s">
        <v>1</v>
      </c>
      <c r="C1" s="39" t="s">
        <v>2</v>
      </c>
      <c r="D1" s="39" t="s">
        <v>3</v>
      </c>
      <c r="E1" s="39" t="s">
        <v>4</v>
      </c>
      <c r="F1" s="39" t="s">
        <v>5</v>
      </c>
      <c r="G1" s="39" t="s">
        <v>6</v>
      </c>
      <c r="H1" s="39" t="s">
        <v>7</v>
      </c>
      <c r="I1" s="39" t="s">
        <v>8</v>
      </c>
      <c r="J1" s="39" t="s">
        <v>9</v>
      </c>
      <c r="K1" s="40" t="s">
        <v>10</v>
      </c>
    </row>
    <row r="2" spans="1:12" ht="22.5" customHeight="1" thickBot="1" x14ac:dyDescent="0.25">
      <c r="A2" s="33">
        <v>1</v>
      </c>
      <c r="B2" s="34" t="s">
        <v>11</v>
      </c>
      <c r="C2" s="35">
        <v>3</v>
      </c>
      <c r="D2" s="35">
        <v>4</v>
      </c>
      <c r="E2" s="35">
        <v>5</v>
      </c>
      <c r="F2" s="35">
        <v>6</v>
      </c>
      <c r="G2" s="35">
        <v>7</v>
      </c>
      <c r="H2" s="35">
        <v>8</v>
      </c>
      <c r="I2" s="35">
        <v>9</v>
      </c>
      <c r="J2" s="35">
        <v>10</v>
      </c>
      <c r="K2" s="36">
        <v>11</v>
      </c>
    </row>
    <row r="3" spans="1:12" ht="58.5" customHeight="1" x14ac:dyDescent="0.2">
      <c r="A3" s="29" t="s">
        <v>12</v>
      </c>
      <c r="B3" s="30" t="s">
        <v>16</v>
      </c>
      <c r="C3" s="46">
        <v>2136352</v>
      </c>
      <c r="D3" s="47">
        <v>178029</v>
      </c>
      <c r="E3" s="48">
        <v>178029.32</v>
      </c>
      <c r="F3" s="48">
        <v>10</v>
      </c>
      <c r="G3" s="48">
        <f>534090+178030+178029+178029+178029+178029+178029+178029+178029+178029</f>
        <v>2136352</v>
      </c>
      <c r="H3" s="48">
        <f>356058.64+356058.64+178029.32+178029.32+178029.32+178029.32+178029.32+178029.32</f>
        <v>1780293.2000000004</v>
      </c>
      <c r="I3" s="48">
        <f t="shared" ref="I3:I20" si="0">G3-H3</f>
        <v>356058.79999999958</v>
      </c>
      <c r="J3" s="31" t="s">
        <v>53</v>
      </c>
      <c r="K3" s="32" t="s">
        <v>24</v>
      </c>
    </row>
    <row r="4" spans="1:12" ht="63.75" x14ac:dyDescent="0.2">
      <c r="A4" s="11" t="s">
        <v>12</v>
      </c>
      <c r="B4" s="4" t="s">
        <v>13</v>
      </c>
      <c r="C4" s="49">
        <v>30000000</v>
      </c>
      <c r="D4" s="50">
        <v>69002</v>
      </c>
      <c r="E4" s="51">
        <v>0</v>
      </c>
      <c r="F4" s="51">
        <v>9</v>
      </c>
      <c r="G4" s="51">
        <f>19912765+6.94+230000+440000+55000+69000+69000+1785000+346675.83+453324.17+487357.37+6082868.69+69002</f>
        <v>30000000.000000004</v>
      </c>
      <c r="H4" s="51">
        <f>14912765+5000000+230006.94+440000+55000+2723000</f>
        <v>23360771.940000001</v>
      </c>
      <c r="I4" s="51">
        <f t="shared" ref="I4" si="1">G4-H4</f>
        <v>6639228.0600000024</v>
      </c>
      <c r="J4" s="10" t="s">
        <v>52</v>
      </c>
      <c r="K4" s="12" t="s">
        <v>23</v>
      </c>
    </row>
    <row r="5" spans="1:12" ht="56.25" customHeight="1" x14ac:dyDescent="0.2">
      <c r="A5" s="11" t="s">
        <v>14</v>
      </c>
      <c r="B5" s="5" t="s">
        <v>17</v>
      </c>
      <c r="C5" s="52">
        <v>3500000</v>
      </c>
      <c r="D5" s="50">
        <v>0</v>
      </c>
      <c r="E5" s="55"/>
      <c r="F5" s="55">
        <f>2+1</f>
        <v>3</v>
      </c>
      <c r="G5" s="55">
        <f>1400000+1400000+700000</f>
        <v>3500000</v>
      </c>
      <c r="H5" s="55">
        <f>1399762+1383462.07+316775.93</f>
        <v>3100000.0000000005</v>
      </c>
      <c r="I5" s="54">
        <f t="shared" si="0"/>
        <v>399999.99999999953</v>
      </c>
      <c r="J5" s="72" t="s">
        <v>54</v>
      </c>
      <c r="K5" s="44" t="s">
        <v>17</v>
      </c>
    </row>
    <row r="6" spans="1:12" ht="65.25" customHeight="1" x14ac:dyDescent="0.2">
      <c r="A6" s="11" t="s">
        <v>12</v>
      </c>
      <c r="B6" s="5" t="s">
        <v>15</v>
      </c>
      <c r="C6" s="52">
        <v>500000</v>
      </c>
      <c r="D6" s="50">
        <v>0</v>
      </c>
      <c r="E6" s="51"/>
      <c r="F6" s="55">
        <v>1</v>
      </c>
      <c r="G6" s="55">
        <v>500000</v>
      </c>
      <c r="H6" s="55">
        <f>499999</f>
        <v>499999</v>
      </c>
      <c r="I6" s="51">
        <f>G6-H6</f>
        <v>1</v>
      </c>
      <c r="J6" s="10" t="s">
        <v>50</v>
      </c>
      <c r="K6" s="13" t="s">
        <v>15</v>
      </c>
    </row>
    <row r="7" spans="1:12" ht="53.25" customHeight="1" x14ac:dyDescent="0.2">
      <c r="A7" s="11" t="s">
        <v>12</v>
      </c>
      <c r="B7" s="5" t="s">
        <v>28</v>
      </c>
      <c r="C7" s="52">
        <v>56944.2</v>
      </c>
      <c r="D7" s="50">
        <v>0</v>
      </c>
      <c r="E7" s="55">
        <v>56944</v>
      </c>
      <c r="F7" s="55">
        <v>1</v>
      </c>
      <c r="G7" s="55">
        <f>0.2+56944</f>
        <v>56944.2</v>
      </c>
      <c r="H7" s="55">
        <v>56944</v>
      </c>
      <c r="I7" s="53">
        <f t="shared" si="0"/>
        <v>0.19999999999708962</v>
      </c>
      <c r="J7" s="10" t="s">
        <v>50</v>
      </c>
      <c r="K7" s="13" t="s">
        <v>29</v>
      </c>
      <c r="L7" s="8"/>
    </row>
    <row r="8" spans="1:12" ht="40.5" customHeight="1" x14ac:dyDescent="0.2">
      <c r="A8" s="11" t="s">
        <v>12</v>
      </c>
      <c r="B8" s="5" t="s">
        <v>30</v>
      </c>
      <c r="C8" s="52">
        <v>199999.8</v>
      </c>
      <c r="D8" s="50">
        <v>0</v>
      </c>
      <c r="E8" s="55"/>
      <c r="F8" s="55">
        <v>1</v>
      </c>
      <c r="G8" s="55">
        <v>199999.8</v>
      </c>
      <c r="H8" s="55">
        <v>199999.8</v>
      </c>
      <c r="I8" s="53">
        <f t="shared" ref="I8" si="2">G8-H8</f>
        <v>0</v>
      </c>
      <c r="J8" s="71"/>
      <c r="K8" s="13" t="s">
        <v>29</v>
      </c>
    </row>
    <row r="9" spans="1:12" ht="61.5" customHeight="1" x14ac:dyDescent="0.2">
      <c r="A9" s="14" t="s">
        <v>31</v>
      </c>
      <c r="B9" s="5" t="s">
        <v>32</v>
      </c>
      <c r="C9" s="52">
        <f>13707343+1178048.11+3500000</f>
        <v>18385391.109999999</v>
      </c>
      <c r="D9" s="50">
        <v>2693864</v>
      </c>
      <c r="E9" s="55">
        <f>1500000+178029</f>
        <v>1678029</v>
      </c>
      <c r="F9" s="55">
        <v>8</v>
      </c>
      <c r="G9" s="55">
        <f>3307443+1289000+350000+1017843+340000+3157+2233000-33000+750000+4449899.28+0.72+1178048.11+3500000</f>
        <v>18385391.109999999</v>
      </c>
      <c r="H9" s="55">
        <f>3307443+1242157+3957843+2526642+673258+2000000+1178048.11+1500000+178029</f>
        <v>16563420.109999999</v>
      </c>
      <c r="I9" s="53">
        <f t="shared" si="0"/>
        <v>1821971</v>
      </c>
      <c r="J9" s="72" t="s">
        <v>54</v>
      </c>
      <c r="K9" s="13" t="s">
        <v>34</v>
      </c>
      <c r="L9" s="8"/>
    </row>
    <row r="10" spans="1:12" ht="77.25" customHeight="1" x14ac:dyDescent="0.2">
      <c r="A10" s="14" t="s">
        <v>31</v>
      </c>
      <c r="B10" s="5" t="s">
        <v>38</v>
      </c>
      <c r="C10" s="52">
        <v>15400</v>
      </c>
      <c r="D10" s="50">
        <v>0</v>
      </c>
      <c r="E10" s="55"/>
      <c r="F10" s="55">
        <v>1</v>
      </c>
      <c r="G10" s="55">
        <v>15400</v>
      </c>
      <c r="H10" s="55">
        <v>15386.34</v>
      </c>
      <c r="I10" s="53">
        <f t="shared" si="0"/>
        <v>13.659999999999854</v>
      </c>
      <c r="J10" s="5" t="s">
        <v>46</v>
      </c>
      <c r="K10" s="13" t="s">
        <v>33</v>
      </c>
    </row>
    <row r="11" spans="1:12" ht="54" customHeight="1" x14ac:dyDescent="0.2">
      <c r="A11" s="14" t="s">
        <v>31</v>
      </c>
      <c r="B11" s="5" t="s">
        <v>39</v>
      </c>
      <c r="C11" s="52">
        <v>1070443</v>
      </c>
      <c r="D11" s="50">
        <v>350701</v>
      </c>
      <c r="E11" s="55"/>
      <c r="F11" s="55">
        <v>4</v>
      </c>
      <c r="G11" s="55">
        <f>719742+350701</f>
        <v>1070443</v>
      </c>
      <c r="H11" s="55">
        <f>400000+100000+219742</f>
        <v>719742</v>
      </c>
      <c r="I11" s="53">
        <f t="shared" si="0"/>
        <v>350701</v>
      </c>
      <c r="J11" s="72" t="s">
        <v>54</v>
      </c>
      <c r="K11" s="13" t="s">
        <v>45</v>
      </c>
      <c r="L11" s="8"/>
    </row>
    <row r="12" spans="1:12" ht="43.5" customHeight="1" x14ac:dyDescent="0.2">
      <c r="A12" s="14" t="s">
        <v>42</v>
      </c>
      <c r="B12" s="5" t="s">
        <v>48</v>
      </c>
      <c r="C12" s="56">
        <v>6978.6</v>
      </c>
      <c r="D12" s="57">
        <v>0</v>
      </c>
      <c r="E12" s="73">
        <v>0</v>
      </c>
      <c r="F12" s="73"/>
      <c r="G12" s="73">
        <v>6978.6</v>
      </c>
      <c r="H12" s="73">
        <v>0</v>
      </c>
      <c r="I12" s="58">
        <f t="shared" si="0"/>
        <v>6978.6</v>
      </c>
      <c r="J12" s="15" t="s">
        <v>51</v>
      </c>
      <c r="K12" s="17" t="s">
        <v>49</v>
      </c>
      <c r="L12" s="9"/>
    </row>
    <row r="13" spans="1:12" ht="45" customHeight="1" thickBot="1" x14ac:dyDescent="0.25">
      <c r="A13" s="14" t="s">
        <v>42</v>
      </c>
      <c r="B13" s="15" t="s">
        <v>43</v>
      </c>
      <c r="C13" s="56">
        <v>150000</v>
      </c>
      <c r="D13" s="57">
        <v>0</v>
      </c>
      <c r="E13" s="73"/>
      <c r="F13" s="73">
        <v>1</v>
      </c>
      <c r="G13" s="73">
        <v>150000</v>
      </c>
      <c r="H13" s="73">
        <v>150000</v>
      </c>
      <c r="I13" s="58">
        <f t="shared" ref="I13" si="3">G13-H13</f>
        <v>0</v>
      </c>
      <c r="J13" s="15"/>
      <c r="K13" s="17" t="s">
        <v>44</v>
      </c>
      <c r="L13" s="9"/>
    </row>
    <row r="14" spans="1:12" ht="22.5" customHeight="1" thickBot="1" x14ac:dyDescent="0.25">
      <c r="A14" s="41">
        <v>1216020</v>
      </c>
      <c r="B14" s="42" t="s">
        <v>36</v>
      </c>
      <c r="C14" s="59">
        <f>SUM(C3:C13)</f>
        <v>56021508.710000001</v>
      </c>
      <c r="D14" s="59">
        <f t="shared" ref="D14:I14" si="4">SUM(D3:D13)</f>
        <v>3291596</v>
      </c>
      <c r="E14" s="59">
        <f t="shared" si="4"/>
        <v>1913002.32</v>
      </c>
      <c r="F14" s="59">
        <f t="shared" si="4"/>
        <v>39</v>
      </c>
      <c r="G14" s="59">
        <f t="shared" si="4"/>
        <v>56021508.710000001</v>
      </c>
      <c r="H14" s="59">
        <f t="shared" si="4"/>
        <v>46446556.390000001</v>
      </c>
      <c r="I14" s="59">
        <f t="shared" si="4"/>
        <v>9574952.3200000022</v>
      </c>
      <c r="J14" s="42"/>
      <c r="K14" s="43"/>
      <c r="L14" s="9"/>
    </row>
    <row r="15" spans="1:12" ht="52.5" customHeight="1" x14ac:dyDescent="0.2">
      <c r="A15" s="29" t="s">
        <v>35</v>
      </c>
      <c r="B15" s="19" t="s">
        <v>40</v>
      </c>
      <c r="C15" s="60">
        <v>116040</v>
      </c>
      <c r="D15" s="60">
        <v>0</v>
      </c>
      <c r="E15" s="74">
        <v>0</v>
      </c>
      <c r="F15" s="74">
        <v>1</v>
      </c>
      <c r="G15" s="74">
        <v>116040</v>
      </c>
      <c r="H15" s="74">
        <v>115973.2</v>
      </c>
      <c r="I15" s="47">
        <f>G15-H15</f>
        <v>66.80000000000291</v>
      </c>
      <c r="J15" s="19" t="s">
        <v>47</v>
      </c>
      <c r="K15" s="21" t="s">
        <v>26</v>
      </c>
      <c r="L15" s="9"/>
    </row>
    <row r="16" spans="1:12" ht="15.75" customHeight="1" thickBot="1" x14ac:dyDescent="0.25">
      <c r="A16" s="29" t="s">
        <v>41</v>
      </c>
      <c r="B16" s="19" t="s">
        <v>40</v>
      </c>
      <c r="C16" s="56">
        <v>225680</v>
      </c>
      <c r="D16" s="57"/>
      <c r="E16" s="73">
        <v>0</v>
      </c>
      <c r="F16" s="73">
        <v>0</v>
      </c>
      <c r="G16" s="73">
        <v>225680</v>
      </c>
      <c r="H16" s="73">
        <v>0</v>
      </c>
      <c r="I16" s="58">
        <f t="shared" si="0"/>
        <v>225680</v>
      </c>
      <c r="J16" s="16" t="s">
        <v>55</v>
      </c>
      <c r="K16" s="17"/>
      <c r="L16" s="9"/>
    </row>
    <row r="17" spans="1:13" ht="19.5" customHeight="1" thickBot="1" x14ac:dyDescent="0.25">
      <c r="A17" s="41">
        <v>1216090</v>
      </c>
      <c r="B17" s="42" t="s">
        <v>36</v>
      </c>
      <c r="C17" s="59">
        <f>SUM(C15:C16)</f>
        <v>341720</v>
      </c>
      <c r="D17" s="59">
        <f t="shared" ref="D17:I17" si="5">SUM(D15:D16)</f>
        <v>0</v>
      </c>
      <c r="E17" s="59">
        <f t="shared" si="5"/>
        <v>0</v>
      </c>
      <c r="F17" s="59">
        <f t="shared" si="5"/>
        <v>1</v>
      </c>
      <c r="G17" s="59">
        <f>SUM(G15:G16)</f>
        <v>341720</v>
      </c>
      <c r="H17" s="59">
        <f t="shared" si="5"/>
        <v>115973.2</v>
      </c>
      <c r="I17" s="59">
        <f t="shared" si="5"/>
        <v>225746.8</v>
      </c>
      <c r="J17" s="42"/>
      <c r="K17" s="43"/>
    </row>
    <row r="18" spans="1:13" ht="68.25" customHeight="1" x14ac:dyDescent="0.2">
      <c r="A18" s="22" t="s">
        <v>19</v>
      </c>
      <c r="B18" s="23" t="s">
        <v>18</v>
      </c>
      <c r="C18" s="61">
        <f>11750000+795863.55</f>
        <v>12545863.550000001</v>
      </c>
      <c r="D18" s="62"/>
      <c r="E18" s="63">
        <f>1981000+300000</f>
        <v>2281000</v>
      </c>
      <c r="F18" s="64">
        <v>8</v>
      </c>
      <c r="G18" s="65">
        <f>3730435+1838565+2000000+2981000+200000+1000000+795863.55</f>
        <v>12545863.550000001</v>
      </c>
      <c r="H18" s="65">
        <f>3461435+269000+3838565+370019+236806+390494.96+200000+783680.04+300000</f>
        <v>9850000</v>
      </c>
      <c r="I18" s="65">
        <f t="shared" si="0"/>
        <v>2695863.5500000007</v>
      </c>
      <c r="J18" s="45" t="s">
        <v>56</v>
      </c>
      <c r="K18" s="24" t="s">
        <v>25</v>
      </c>
      <c r="L18" s="8"/>
    </row>
    <row r="19" spans="1:13" ht="15.75" customHeight="1" x14ac:dyDescent="0.2">
      <c r="A19" s="14" t="s">
        <v>19</v>
      </c>
      <c r="B19" s="5" t="s">
        <v>20</v>
      </c>
      <c r="C19" s="52">
        <f>6311000-1130890.26</f>
        <v>5180109.74</v>
      </c>
      <c r="D19" s="50">
        <v>0</v>
      </c>
      <c r="E19" s="53">
        <v>169109.74</v>
      </c>
      <c r="F19" s="66">
        <v>6</v>
      </c>
      <c r="G19" s="55">
        <f>511000+1500000+1500000+1500000+1300000-1130890.26</f>
        <v>5180109.74</v>
      </c>
      <c r="H19" s="55">
        <f>511000+1500000+1500000+1000000+500000+169109.74</f>
        <v>5180109.74</v>
      </c>
      <c r="I19" s="55">
        <f t="shared" si="0"/>
        <v>0</v>
      </c>
      <c r="J19" s="72"/>
      <c r="K19" s="13" t="s">
        <v>25</v>
      </c>
      <c r="L19" s="9"/>
    </row>
    <row r="20" spans="1:13" ht="79.5" customHeight="1" thickBot="1" x14ac:dyDescent="0.25">
      <c r="A20" s="11" t="s">
        <v>19</v>
      </c>
      <c r="B20" s="5" t="s">
        <v>21</v>
      </c>
      <c r="C20" s="52">
        <f>2000000-1000000</f>
        <v>1000000</v>
      </c>
      <c r="D20" s="50">
        <v>0</v>
      </c>
      <c r="E20" s="52">
        <v>0</v>
      </c>
      <c r="F20" s="52">
        <v>0</v>
      </c>
      <c r="G20" s="53">
        <f>2000000-1000000</f>
        <v>1000000</v>
      </c>
      <c r="H20" s="52">
        <v>0</v>
      </c>
      <c r="I20" s="52">
        <f t="shared" si="0"/>
        <v>1000000</v>
      </c>
      <c r="J20" s="28" t="s">
        <v>58</v>
      </c>
      <c r="K20" s="13" t="s">
        <v>25</v>
      </c>
      <c r="L20" s="8"/>
    </row>
    <row r="21" spans="1:13" ht="96.75" customHeight="1" thickBot="1" x14ac:dyDescent="0.25">
      <c r="A21" s="25" t="s">
        <v>22</v>
      </c>
      <c r="B21" s="26" t="s">
        <v>27</v>
      </c>
      <c r="C21" s="67">
        <v>1206814</v>
      </c>
      <c r="D21" s="68">
        <v>0</v>
      </c>
      <c r="E21" s="69">
        <v>44471.49</v>
      </c>
      <c r="F21" s="69">
        <v>2</v>
      </c>
      <c r="G21" s="69">
        <f>100000.72+3157-3157+1106814-0.72</f>
        <v>1206814</v>
      </c>
      <c r="H21" s="69">
        <f>100000+44471.49</f>
        <v>144471.49</v>
      </c>
      <c r="I21" s="67">
        <f t="shared" ref="I21:I26" si="6">G21-H21</f>
        <v>1062342.51</v>
      </c>
      <c r="J21" s="45" t="s">
        <v>57</v>
      </c>
      <c r="K21" s="27" t="s">
        <v>25</v>
      </c>
    </row>
    <row r="22" spans="1:13" ht="21" customHeight="1" x14ac:dyDescent="0.2">
      <c r="A22" s="18"/>
      <c r="B22" s="19"/>
      <c r="C22" s="60"/>
      <c r="D22" s="47"/>
      <c r="E22" s="70"/>
      <c r="F22" s="70"/>
      <c r="G22" s="70"/>
      <c r="H22" s="60"/>
      <c r="I22" s="60">
        <f t="shared" si="6"/>
        <v>0</v>
      </c>
      <c r="J22" s="20"/>
      <c r="K22" s="21"/>
    </row>
    <row r="23" spans="1:13" ht="37.5" customHeight="1" x14ac:dyDescent="0.2">
      <c r="A23" s="14"/>
      <c r="B23" s="5"/>
      <c r="C23" s="52"/>
      <c r="D23" s="50"/>
      <c r="E23" s="53"/>
      <c r="F23" s="53"/>
      <c r="G23" s="53"/>
      <c r="H23" s="52"/>
      <c r="I23" s="52">
        <f t="shared" si="6"/>
        <v>0</v>
      </c>
      <c r="J23" s="5"/>
      <c r="K23" s="13"/>
      <c r="L23" s="8"/>
    </row>
    <row r="24" spans="1:13" ht="18.75" hidden="1" customHeight="1" outlineLevel="1" x14ac:dyDescent="0.2">
      <c r="A24" s="14"/>
      <c r="B24" s="7"/>
      <c r="C24" s="52"/>
      <c r="D24" s="50"/>
      <c r="E24" s="53"/>
      <c r="F24" s="53"/>
      <c r="G24" s="53"/>
      <c r="H24" s="52"/>
      <c r="I24" s="52">
        <f t="shared" si="6"/>
        <v>0</v>
      </c>
      <c r="J24" s="5"/>
      <c r="K24" s="13"/>
      <c r="L24" s="8"/>
    </row>
    <row r="25" spans="1:13" ht="23.25" hidden="1" customHeight="1" outlineLevel="1" x14ac:dyDescent="0.2">
      <c r="A25" s="14"/>
      <c r="B25" s="5"/>
      <c r="C25" s="52"/>
      <c r="D25" s="50"/>
      <c r="E25" s="53"/>
      <c r="F25" s="53"/>
      <c r="G25" s="53"/>
      <c r="H25" s="52"/>
      <c r="I25" s="52">
        <f t="shared" si="6"/>
        <v>0</v>
      </c>
      <c r="J25" s="6"/>
      <c r="K25" s="13"/>
      <c r="L25" s="8"/>
    </row>
    <row r="26" spans="1:13" ht="24.75" hidden="1" customHeight="1" outlineLevel="1" x14ac:dyDescent="0.2">
      <c r="A26" s="14"/>
      <c r="B26" s="5"/>
      <c r="C26" s="52"/>
      <c r="D26" s="50"/>
      <c r="E26" s="53"/>
      <c r="F26" s="53"/>
      <c r="G26" s="53"/>
      <c r="H26" s="52"/>
      <c r="I26" s="52">
        <f t="shared" si="6"/>
        <v>0</v>
      </c>
      <c r="J26" s="5"/>
      <c r="K26" s="13"/>
      <c r="L26" s="8"/>
      <c r="M26" s="8"/>
    </row>
    <row r="27" spans="1:13" ht="22.5" hidden="1" customHeight="1" outlineLevel="1" x14ac:dyDescent="0.2">
      <c r="A27" s="75">
        <v>1217670</v>
      </c>
      <c r="B27" s="76" t="s">
        <v>36</v>
      </c>
      <c r="C27" s="77">
        <f>SUM(C18:C26)</f>
        <v>19932787.289999999</v>
      </c>
      <c r="D27" s="77">
        <f t="shared" ref="D27:I27" si="7">SUM(D18:D26)</f>
        <v>0</v>
      </c>
      <c r="E27" s="77">
        <f t="shared" si="7"/>
        <v>2494581.2300000004</v>
      </c>
      <c r="F27" s="77">
        <f t="shared" si="7"/>
        <v>16</v>
      </c>
      <c r="G27" s="77">
        <f t="shared" si="7"/>
        <v>19932787.289999999</v>
      </c>
      <c r="H27" s="77">
        <f t="shared" si="7"/>
        <v>15174581.23</v>
      </c>
      <c r="I27" s="77">
        <f t="shared" si="7"/>
        <v>4758206.0600000005</v>
      </c>
      <c r="J27" s="76"/>
      <c r="K27" s="78"/>
      <c r="L27" s="8"/>
    </row>
    <row r="28" spans="1:13" ht="20.25" hidden="1" customHeight="1" outlineLevel="1" thickBot="1" x14ac:dyDescent="0.25">
      <c r="A28" s="82" t="s">
        <v>37</v>
      </c>
      <c r="B28" s="83"/>
      <c r="C28" s="79">
        <f>C14+C17+C27</f>
        <v>76296016</v>
      </c>
      <c r="D28" s="79">
        <f t="shared" ref="D28:I28" si="8">D14+D17+D27</f>
        <v>3291596</v>
      </c>
      <c r="E28" s="79">
        <f t="shared" si="8"/>
        <v>4407583.5500000007</v>
      </c>
      <c r="F28" s="79">
        <f t="shared" si="8"/>
        <v>56</v>
      </c>
      <c r="G28" s="79">
        <f t="shared" si="8"/>
        <v>76296016</v>
      </c>
      <c r="H28" s="79">
        <f t="shared" si="8"/>
        <v>61737110.820000008</v>
      </c>
      <c r="I28" s="79">
        <f t="shared" si="8"/>
        <v>14558905.180000003</v>
      </c>
      <c r="J28" s="80"/>
      <c r="K28" s="81"/>
      <c r="L28" s="8"/>
    </row>
    <row r="29" spans="1:13" ht="15.75" customHeight="1" collapsed="1" x14ac:dyDescent="0.2">
      <c r="C29" s="1"/>
      <c r="H29" s="1"/>
    </row>
    <row r="30" spans="1:13" ht="24" customHeight="1" x14ac:dyDescent="0.2">
      <c r="C30" s="1"/>
      <c r="H30" s="1"/>
    </row>
    <row r="31" spans="1:13" s="3" customFormat="1" ht="15.75" x14ac:dyDescent="0.25"/>
    <row r="32" spans="1:13" x14ac:dyDescent="0.2">
      <c r="C32" s="1"/>
      <c r="H32" s="1"/>
    </row>
    <row r="33" spans="3:8" ht="18.75" customHeight="1" x14ac:dyDescent="0.2">
      <c r="C33" s="1"/>
      <c r="H33" s="1"/>
    </row>
    <row r="34" spans="3:8" x14ac:dyDescent="0.2">
      <c r="C34" s="1"/>
      <c r="H34" s="1"/>
    </row>
    <row r="35" spans="3:8" x14ac:dyDescent="0.2">
      <c r="C35" s="1"/>
      <c r="H35" s="1"/>
    </row>
    <row r="36" spans="3:8" x14ac:dyDescent="0.2">
      <c r="C36" s="1"/>
      <c r="H36" s="1"/>
    </row>
    <row r="37" spans="3:8" x14ac:dyDescent="0.2">
      <c r="C37" s="1"/>
      <c r="H37" s="1"/>
    </row>
    <row r="38" spans="3:8" x14ac:dyDescent="0.2">
      <c r="C38" s="1"/>
      <c r="H38" s="1"/>
    </row>
    <row r="39" spans="3:8" x14ac:dyDescent="0.2">
      <c r="C39" s="1"/>
      <c r="H39" s="1"/>
    </row>
    <row r="40" spans="3:8" x14ac:dyDescent="0.2">
      <c r="C40" s="1"/>
      <c r="H40" s="1"/>
    </row>
    <row r="41" spans="3:8" x14ac:dyDescent="0.2">
      <c r="C41" s="1"/>
      <c r="H41" s="1"/>
    </row>
    <row r="42" spans="3:8" x14ac:dyDescent="0.2">
      <c r="C42" s="1"/>
      <c r="H42" s="1"/>
    </row>
    <row r="43" spans="3:8" x14ac:dyDescent="0.2">
      <c r="C43" s="1"/>
      <c r="H43" s="1"/>
    </row>
    <row r="44" spans="3:8" x14ac:dyDescent="0.2">
      <c r="C44" s="1"/>
      <c r="H44" s="1"/>
    </row>
    <row r="45" spans="3:8" x14ac:dyDescent="0.2">
      <c r="C45" s="1"/>
      <c r="H45" s="1"/>
    </row>
    <row r="46" spans="3:8" x14ac:dyDescent="0.2">
      <c r="C46" s="1"/>
      <c r="H46" s="1"/>
    </row>
    <row r="47" spans="3:8" x14ac:dyDescent="0.2">
      <c r="C47" s="1"/>
      <c r="H47" s="1"/>
    </row>
  </sheetData>
  <mergeCells count="1">
    <mergeCell ref="A28:B28"/>
  </mergeCells>
  <pageMargins left="0.23622047244094491" right="0" top="0" bottom="0" header="0" footer="0"/>
  <pageSetup paperSize="9" scale="74" fitToHeight="2" orientation="landscape" r:id="rId1"/>
  <rowBreaks count="1" manualBreakCount="1">
    <brk id="1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TarifAdmin</dc:creator>
  <cp:lastModifiedBy>Zagalniy1</cp:lastModifiedBy>
  <cp:lastPrinted>2019-12-28T08:57:24Z</cp:lastPrinted>
  <dcterms:created xsi:type="dcterms:W3CDTF">2018-05-31T10:16:46Z</dcterms:created>
  <dcterms:modified xsi:type="dcterms:W3CDTF">2020-01-10T11:31:40Z</dcterms:modified>
</cp:coreProperties>
</file>